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zsoug\Desktop\Doc Zied Souguir\BP and VR\"/>
    </mc:Choice>
  </mc:AlternateContent>
  <xr:revisionPtr revIDLastSave="0" documentId="13_ncr:1_{2E3D5CF0-72A7-4927-A94E-DA86BC0CE5A2}" xr6:coauthVersionLast="47" xr6:coauthVersionMax="47" xr10:uidLastSave="{00000000-0000-0000-0000-000000000000}"/>
  <bookViews>
    <workbookView xWindow="-120" yWindow="-120" windowWidth="20730" windowHeight="11040" firstSheet="10" activeTab="11" xr2:uid="{00000000-000D-0000-FFFF-FFFF00000000}"/>
  </bookViews>
  <sheets>
    <sheet name="Contents" sheetId="1" r:id="rId1"/>
    <sheet name="Valuation summary" sheetId="2" r:id="rId2"/>
    <sheet name="Business Plan" sheetId="3" r:id="rId3"/>
    <sheet name="Graphs" sheetId="5" r:id="rId4"/>
    <sheet name="Use of funds" sheetId="6" r:id="rId5"/>
    <sheet name="Budget" sheetId="7" r:id="rId6"/>
    <sheet name="Market analysis" sheetId="8" r:id="rId7"/>
    <sheet name="VC valuation" sheetId="9" r:id="rId8"/>
    <sheet name="Exits" sheetId="10" r:id="rId9"/>
    <sheet name="Cultivated meat - Revenue model" sheetId="11" r:id="rId10"/>
    <sheet name="Animal fat - revenue model" sheetId="12" r:id="rId11"/>
    <sheet name="Foie gras - revenue model" sheetId="13" r:id="rId12"/>
    <sheet name="Cultured Fish - revenue model" sheetId="14" r:id="rId13"/>
    <sheet name="Competition" sheetId="15" r:id="rId14"/>
    <sheet name="Shareholders" sheetId="16" state="hidden" r:id="rId15"/>
    <sheet name="Shareholder" sheetId="20" r:id="rId16"/>
    <sheet name="Discount rate" sheetId="17" r:id="rId17"/>
    <sheet name="Payroll" sheetId="18" r:id="rId18"/>
    <sheet name="Equipment" sheetId="19" r:id="rId19"/>
  </sheets>
  <definedNames>
    <definedName name="_______________________DAT1" localSheetId="3">#REF!</definedName>
    <definedName name="_______________________DAT1">#REF!</definedName>
    <definedName name="_______________________DAT2" localSheetId="3">#REF!</definedName>
    <definedName name="_______________________DAT2">#REF!</definedName>
    <definedName name="_______________________DAT3">#REF!</definedName>
    <definedName name="_______________________DAT4">#REF!</definedName>
    <definedName name="_______________________DAT5">#REF!</definedName>
    <definedName name="_______________________DAT6">#REF!</definedName>
    <definedName name="_______________________DAT7">#REF!</definedName>
    <definedName name="______________________DAT10">#REF!</definedName>
    <definedName name="______________________DAT11">#REF!</definedName>
    <definedName name="______________________DAT12">#REF!</definedName>
    <definedName name="______________________DAT13">#REF!</definedName>
    <definedName name="______________________DAT14">#REF!</definedName>
    <definedName name="______________________DAT15">#REF!</definedName>
    <definedName name="______________________DAT16">#REF!</definedName>
    <definedName name="______________________DAT17">#REF!</definedName>
    <definedName name="______________________DAT18">#REF!</definedName>
    <definedName name="______________________DAT19">#REF!</definedName>
    <definedName name="______________________DAT20">#REF!</definedName>
    <definedName name="______________________DAT8">#REF!</definedName>
    <definedName name="______________________DAT9">#REF!</definedName>
    <definedName name="___________________DAT1">#REF!</definedName>
    <definedName name="___________________DAT2">#REF!</definedName>
    <definedName name="___________________DAT3">#REF!</definedName>
    <definedName name="___________________DAT4">#REF!</definedName>
    <definedName name="___________________DAT5">#REF!</definedName>
    <definedName name="___________________DAT6">#REF!</definedName>
    <definedName name="___________________DAT7">#REF!</definedName>
    <definedName name="__________________DAT1">#REF!</definedName>
    <definedName name="__________________DAT10">#REF!</definedName>
    <definedName name="__________________DAT11">#REF!</definedName>
    <definedName name="__________________DAT12">#REF!</definedName>
    <definedName name="__________________DAT13">#REF!</definedName>
    <definedName name="__________________DAT14">#REF!</definedName>
    <definedName name="__________________DAT15">#REF!</definedName>
    <definedName name="__________________DAT16">#REF!</definedName>
    <definedName name="__________________DAT17">#REF!</definedName>
    <definedName name="__________________DAT18">#REF!</definedName>
    <definedName name="__________________DAT19">#REF!</definedName>
    <definedName name="__________________DAT2">#REF!</definedName>
    <definedName name="__________________DAT20">#REF!</definedName>
    <definedName name="__________________DAT3">#REF!</definedName>
    <definedName name="__________________DAT4">#REF!</definedName>
    <definedName name="__________________DAT5">#REF!</definedName>
    <definedName name="__________________DAT6">#REF!</definedName>
    <definedName name="__________________DAT7">#REF!</definedName>
    <definedName name="__________________DAT8">#REF!</definedName>
    <definedName name="__________________DAT9">#REF!</definedName>
    <definedName name="_________________DAT10">#REF!</definedName>
    <definedName name="_________________DAT11">#REF!</definedName>
    <definedName name="_________________DAT12">#REF!</definedName>
    <definedName name="_________________DAT13">#REF!</definedName>
    <definedName name="_________________DAT14">#REF!</definedName>
    <definedName name="_________________DAT15">#REF!</definedName>
    <definedName name="_________________DAT16">#REF!</definedName>
    <definedName name="_________________DAT17">#REF!</definedName>
    <definedName name="_________________DAT18">#REF!</definedName>
    <definedName name="_________________DAT19">#REF!</definedName>
    <definedName name="_________________DAT20">#REF!</definedName>
    <definedName name="_________________DAT8">#REF!</definedName>
    <definedName name="_________________DAT9">#REF!</definedName>
    <definedName name="________________DAT1">#REF!</definedName>
    <definedName name="________________DAT2">#REF!</definedName>
    <definedName name="________________DAT3">#REF!</definedName>
    <definedName name="________________DAT4">#REF!</definedName>
    <definedName name="________________DAT5">#REF!</definedName>
    <definedName name="________________DAT6">#REF!</definedName>
    <definedName name="________________DAT7">#REF!</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3">#REF!</definedName>
    <definedName name="_______________DAT4">#REF!</definedName>
    <definedName name="_______________DAT5">#REF!</definedName>
    <definedName name="_______________DAT6">#REF!</definedName>
    <definedName name="_______________DAT7">#REF!</definedName>
    <definedName name="_______________DAT8">#REF!</definedName>
    <definedName name="_______________DAT9">#REF!</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3">#REF!</definedName>
    <definedName name="______________DAT4">#REF!</definedName>
    <definedName name="______________DAT5">#REF!</definedName>
    <definedName name="______________DAT6">#REF!</definedName>
    <definedName name="______________DAT7">#REF!</definedName>
    <definedName name="______________DAT8">#REF!</definedName>
    <definedName name="______________DAT9">#REF!</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3">#REF!</definedName>
    <definedName name="_____________DAT4">#REF!</definedName>
    <definedName name="_____________DAT5">#REF!</definedName>
    <definedName name="_____________DAT6">#REF!</definedName>
    <definedName name="_____________DAT7">#REF!</definedName>
    <definedName name="_____________DAT8">#REF!</definedName>
    <definedName name="_____________DAT9">#REF!</definedName>
    <definedName name="_____________upc12">#REF!</definedName>
    <definedName name="_____________upc52">#REF!</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3">#REF!</definedName>
    <definedName name="____________DAT4">#REF!</definedName>
    <definedName name="____________DAT5">#REF!</definedName>
    <definedName name="____________DAT6">#REF!</definedName>
    <definedName name="____________DAT7">#REF!</definedName>
    <definedName name="____________DAT8">#REF!</definedName>
    <definedName name="____________DAT9">#REF!</definedName>
    <definedName name="____________upc12">#REF!</definedName>
    <definedName name="____________upc52">#REF!</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3">#REF!</definedName>
    <definedName name="___________DAT4">#REF!</definedName>
    <definedName name="___________DAT5">#REF!</definedName>
    <definedName name="___________DAT6">#REF!</definedName>
    <definedName name="___________DAT7">#REF!</definedName>
    <definedName name="___________DAT8">#REF!</definedName>
    <definedName name="___________DAT9">#REF!</definedName>
    <definedName name="___________upc12">#REF!</definedName>
    <definedName name="___________upc52">#REF!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3">#REF!</definedName>
    <definedName name="__________DAT4">#REF!</definedName>
    <definedName name="__________DAT5">#REF!</definedName>
    <definedName name="__________DAT6">#REF!</definedName>
    <definedName name="__________DAT7">#REF!</definedName>
    <definedName name="__________DAT8">#REF!</definedName>
    <definedName name="__________DAT9">#REF!</definedName>
    <definedName name="__________upc12">#REF!</definedName>
    <definedName name="__________upc52">#REF!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3">#REF!</definedName>
    <definedName name="_________DAT4">#REF!</definedName>
    <definedName name="_________DAT5">#REF!</definedName>
    <definedName name="_________DAT6">#REF!</definedName>
    <definedName name="_________DAT7">#REF!</definedName>
    <definedName name="_________DAT8">#REF!</definedName>
    <definedName name="_________DAT9">#REF!</definedName>
    <definedName name="_________new1">#REF!</definedName>
    <definedName name="_________upc12">#REF!</definedName>
    <definedName name="_________upc52">#REF!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3">#REF!</definedName>
    <definedName name="________DAT4">#REF!</definedName>
    <definedName name="________DAT5">#REF!</definedName>
    <definedName name="________DAT6">#REF!</definedName>
    <definedName name="________DAT7">#REF!</definedName>
    <definedName name="________DAT8">#REF!</definedName>
    <definedName name="________DAT9">#REF!</definedName>
    <definedName name="________new1">#REF!</definedName>
    <definedName name="________upc12">#REF!</definedName>
    <definedName name="________upc52">#REF!</definedName>
    <definedName name="_______cpg1">#REF!</definedName>
    <definedName name="_______CPG2">#REF!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_new1">#REF!</definedName>
    <definedName name="_______pg1">#REF!</definedName>
    <definedName name="_______pg2">#REF!</definedName>
    <definedName name="_______ppg1">#REF!</definedName>
    <definedName name="_______ppg2">#REF!</definedName>
    <definedName name="_______upc12">#REF!</definedName>
    <definedName name="_______upc52">#REF!</definedName>
    <definedName name="______cpg1">#REF!</definedName>
    <definedName name="______CPG2">#REF!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new1">#REF!</definedName>
    <definedName name="______pg1">#REF!</definedName>
    <definedName name="______pg2">#REF!</definedName>
    <definedName name="______ppg1">#REF!</definedName>
    <definedName name="______ppg2">#REF!</definedName>
    <definedName name="______upc12">#REF!</definedName>
    <definedName name="______upc52">#REF!</definedName>
    <definedName name="_____cpg1">#REF!</definedName>
    <definedName name="_____CPG2">#REF!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new1">#REF!</definedName>
    <definedName name="_____pg1">#REF!</definedName>
    <definedName name="_____pg2">#REF!</definedName>
    <definedName name="_____ppg1">#REF!</definedName>
    <definedName name="_____ppg2">#REF!</definedName>
    <definedName name="_____upc12">#REF!</definedName>
    <definedName name="_____upc52">#REF!</definedName>
    <definedName name="____1FLOW">#REF!</definedName>
    <definedName name="____cpg1">#REF!</definedName>
    <definedName name="____CPG2">#REF!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18">#REF!</definedName>
    <definedName name="____DAT19">#REF!</definedName>
    <definedName name="____DAT2">#REF!</definedName>
    <definedName name="____DAT20">#REF!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new1">#REF!</definedName>
    <definedName name="____pg1">#REF!</definedName>
    <definedName name="____pg2">#REF!</definedName>
    <definedName name="____ppg1">#REF!</definedName>
    <definedName name="____ppg2">#REF!</definedName>
    <definedName name="____upc12">#REF!</definedName>
    <definedName name="____upc52">#REF!</definedName>
    <definedName name="___1FLOW">#REF!</definedName>
    <definedName name="___cpg1">#REF!</definedName>
    <definedName name="___CPG2">#REF!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new1">#REF!</definedName>
    <definedName name="___pg1">#REF!</definedName>
    <definedName name="___pg2">#REF!</definedName>
    <definedName name="___ppg1">#REF!</definedName>
    <definedName name="___ppg2">#REF!</definedName>
    <definedName name="___upc12">#REF!</definedName>
    <definedName name="___upc52">#REF!</definedName>
    <definedName name="__123Graph_C">#REF!</definedName>
    <definedName name="__123Graph_D">#REF!</definedName>
    <definedName name="__1FLOW">#REF!</definedName>
    <definedName name="__3FLOW">#REF!</definedName>
    <definedName name="__cpg1">#REF!</definedName>
    <definedName name="__CPG2">#REF!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new1">#REF!</definedName>
    <definedName name="__pg1">#REF!</definedName>
    <definedName name="__pg2">#REF!</definedName>
    <definedName name="__ppg1">#REF!</definedName>
    <definedName name="__ppg2">#REF!</definedName>
    <definedName name="__upc12">#REF!</definedName>
    <definedName name="__upc52">#REF!</definedName>
    <definedName name="_10__123Graph_LBL_ACHART_3">#REF!</definedName>
    <definedName name="_11__123Graph_LBL_DCHART_1">#REF!</definedName>
    <definedName name="_12_0_Table2_">#REF!</definedName>
    <definedName name="_13_0_Table2_">#REF!</definedName>
    <definedName name="_14_0_Table2_">#REF!</definedName>
    <definedName name="_15_0_Table2_">#REF!</definedName>
    <definedName name="_16_0_Table2_">#REF!</definedName>
    <definedName name="_17_0_Table2_">#REF!</definedName>
    <definedName name="_1FLOW" localSheetId="3">#REF!</definedName>
    <definedName name="_1FLOW">#REF!</definedName>
    <definedName name="_2">#REF!</definedName>
    <definedName name="_2FLOW" localSheetId="3">#REF!</definedName>
    <definedName name="_2FLOW">#REF!</definedName>
    <definedName name="_3">#REF!</definedName>
    <definedName name="_3FLOW">#REF!</definedName>
    <definedName name="_4__123Graph_ACHART_1">#REF!</definedName>
    <definedName name="_5__123Graph_ACHART_3">#REF!</definedName>
    <definedName name="_5FLOW" localSheetId="3">#REF!</definedName>
    <definedName name="_5FLOW">#REF!</definedName>
    <definedName name="_6__123Graph_BCHART_1">#REF!</definedName>
    <definedName name="_6FLOW" localSheetId="3">#REF!</definedName>
    <definedName name="_6FLOW">#REF!</definedName>
    <definedName name="_7__123Graph_BCHART_3">#REF!</definedName>
    <definedName name="_8__123Graph_DCHART_1">#REF!</definedName>
    <definedName name="_9__123Graph_LBL_ACHART_1">#REF!</definedName>
    <definedName name="_ABS1" localSheetId="3">#REF!</definedName>
    <definedName name="_ABS1">#REF!</definedName>
    <definedName name="_bdm.06a5ee133a344a66877d973b35d50901.edm">#REF!</definedName>
    <definedName name="_bdm.108dc324ddde4b20b63d207b34484a22.edm">#REF!</definedName>
    <definedName name="_bdm.1800b44e566c4f16ba595a69316dec82.edm">#REF!</definedName>
    <definedName name="_bdm.1f3868b561114f3abaa1301f5baa4653.edm">#REF!</definedName>
    <definedName name="_bdm.2374967086c146629af88cb37ac288a0.edm">#REF!</definedName>
    <definedName name="_bdm.23d7244efde141e4a0167994bf72b292.edm">#REF!</definedName>
    <definedName name="_bdm.264ac946ffbc48bdbb111fd30857e6ed.edm">#REF!</definedName>
    <definedName name="_bdm.27ada22b2c724e71b7bc1c7f43cb87a1.edm">#REF!</definedName>
    <definedName name="_bdm.32dd54fed53f49b48b153c6affb8be64.edm">#REF!</definedName>
    <definedName name="_bdm.32df9ccb78924cc5bb836264561167d3.edm">#REF!</definedName>
    <definedName name="_bdm.33bf8c5089414484b39cfeafc8b3d292.edm">#REF!</definedName>
    <definedName name="_bdm.33f3f24fc3324b4a870070a138411ce1.edm">#REF!</definedName>
    <definedName name="_bdm.345fdaae4abc4071b7888f6820abedbc.edm">#REF!</definedName>
    <definedName name="_bdm.38d55b6c395045739117dc0c9e906fcf.edm">#REF!</definedName>
    <definedName name="_bdm.3a0157adf8a64745b0cf2c954d61baae.edm">#REF!</definedName>
    <definedName name="_bdm.3ac508c3aabe402cb58281babde2f079.edm">#REF!</definedName>
    <definedName name="_bdm.4400696b23f54d7ba0fe111c249ecd52.edm">#REF!</definedName>
    <definedName name="_bdm.469e90be7cad4e3185dd8614f7e6f515.edm">#REF!</definedName>
    <definedName name="_bdm.4d43df5fb17749dbab910df268ac229a.edm">#REF!</definedName>
    <definedName name="_bdm.4d7706c50f3848419c8bfbca73d24106.edm">#REF!</definedName>
    <definedName name="_bdm.53ba41a9646d4927bff3d2634d7948af.edm">#REF!</definedName>
    <definedName name="_bdm.5c587ad806d34d55a98191fd8ed38c17.edm">#REF!</definedName>
    <definedName name="_bdm.5d3f7fd5cf6745e3b4657e188c7cb91c.edm">#REF!</definedName>
    <definedName name="_bdm.5d968f16d88a4834b5ed1217861d0779.edm">#REF!</definedName>
    <definedName name="_bdm.5e4531945aea46b5891142417c4c7485.edm">#REF!</definedName>
    <definedName name="_bdm.647fdaa543c844ada4990cf451afedb0.edm">#REF!</definedName>
    <definedName name="_bdm.73c74c1a34724bf087185252b10e5c09.edm">#REF!</definedName>
    <definedName name="_bdm.7414a93a01734f16a29f55983858b1ff.edm">#REF!</definedName>
    <definedName name="_bdm.7a797a1a8a584ae68a4924171268087c.edm">#REF!</definedName>
    <definedName name="_bdm.83a278593559461c9e3dc837a277e5b6.edm">#REF!</definedName>
    <definedName name="_bdm.8629fe1c427d4b2cb65455c46bb0579f.edm">#REF!</definedName>
    <definedName name="_bdm.8bc2d82bd0114e50b732bed9d75426f2.edm">#REF!</definedName>
    <definedName name="_bdm.8dfefcf024774bd5b20d5588c184cdd2.edm">#REF!</definedName>
    <definedName name="_bdm.99dbc2f606df48de999a2c0decefd739.edm">#REF!</definedName>
    <definedName name="_bdm.a2fe59c0b0e842b0bf23b044255ae160.edm">#REF!</definedName>
    <definedName name="_bdm.a3be4e3694c94c429d24ad2834587f8e.edm">#REF!</definedName>
    <definedName name="_bdm.a4908e8590c94231a0170df25bebf26b.edm">#REF!</definedName>
    <definedName name="_bdm.affba2ab34054734beb319f77c700afe.edm">#REF!</definedName>
    <definedName name="_bdm.b13b383d8dc94728b1deabf9b215040e.edm">#REF!</definedName>
    <definedName name="_bdm.b8936896968b437da6b72f58c67aa11b.edm">#REF!</definedName>
    <definedName name="_bdm.bb6dec878dd44043a292514880c901ec.edm">#REF!</definedName>
    <definedName name="_bdm.bc17ddcccf8e4f07904740a0ff7289ba.edm">#REF!</definedName>
    <definedName name="_bdm.c47ad6846e164522ba5999f98320800b.edm">#REF!</definedName>
    <definedName name="_bdm.cdac647347f54f89a0021f49aaeea925.edm">#REF!</definedName>
    <definedName name="_bdm.cf05d09ac6ff46148d5d61ed5632684d.edm">#REF!</definedName>
    <definedName name="_bdm.e7dc759c75474854ae6f0f0212d7d823.edm">#REF!</definedName>
    <definedName name="_bdm.e7fd0fafb28a4bf08058d25cb2901c66.edm">#REF!</definedName>
    <definedName name="_bdm.f005401159194e45a4e12b233818efd0.edm">#REF!</definedName>
    <definedName name="_bdm.f41d609b046d438ab8dec31dfeed4542.edm">#REF!</definedName>
    <definedName name="_bdm.FastTrackBookmark.07_05_2007_11_30_49.edm">#REF!</definedName>
    <definedName name="_bdm.fd0fcb5b304647b8b46ea85098f0d1de.edm">#REF!</definedName>
    <definedName name="_cpg1">#REF!</definedName>
    <definedName name="_CPG2">#REF!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1A">#REF!</definedName>
    <definedName name="_DAT2">#REF!</definedName>
    <definedName name="_DAT20">#REF!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CF1">#REF!</definedName>
    <definedName name="_DV_C59" localSheetId="3">#REF!</definedName>
    <definedName name="_DV_C59">#REF!</definedName>
    <definedName name="_Fill" localSheetId="3">#REF!</definedName>
    <definedName name="_Fill">#REF!</definedName>
    <definedName name="_xlnm._FilterDatabase" localSheetId="13" hidden="1">Competition!$A$1:$L$49</definedName>
    <definedName name="_fme13">#REF!</definedName>
    <definedName name="_key11" localSheetId="3">#REF!</definedName>
    <definedName name="_key11">#REF!</definedName>
    <definedName name="_MatInverse_In">#REF!</definedName>
    <definedName name="_MatInverse_Out">#REF!</definedName>
    <definedName name="_mf13">#REF!</definedName>
    <definedName name="_new1" localSheetId="3">#REF!</definedName>
    <definedName name="_new1">#REF!</definedName>
    <definedName name="_Parse_In" localSheetId="3">#REF!</definedName>
    <definedName name="_Parse_In">#REF!</definedName>
    <definedName name="_Parse_Out">#REF!</definedName>
    <definedName name="_pg1">#REF!</definedName>
    <definedName name="_pg2">#REF!</definedName>
    <definedName name="_pl1">#REF!</definedName>
    <definedName name="_pl2">#REF!</definedName>
    <definedName name="_pl3">#REF!</definedName>
    <definedName name="_pl4">#REF!</definedName>
    <definedName name="_pl5">#REF!</definedName>
    <definedName name="_ppg1">#REF!</definedName>
    <definedName name="_ppg2">#REF!</definedName>
    <definedName name="_RA1">#REF!</definedName>
    <definedName name="_Regression_X">#REF!</definedName>
    <definedName name="_Sort1">#REF!</definedName>
    <definedName name="_Table1_In1">#REF!</definedName>
    <definedName name="_Table1_Out">#REF!</definedName>
    <definedName name="_Table2_In1">#REF!</definedName>
    <definedName name="_Table2_In2">#REF!</definedName>
    <definedName name="_Table2_Out">#REF!</definedName>
    <definedName name="_Table3_In2">#REF!</definedName>
    <definedName name="_Type2B">#REF!</definedName>
    <definedName name="_upc12" localSheetId="3">#REF!</definedName>
    <definedName name="_upc12">#REF!</definedName>
    <definedName name="_upc52" localSheetId="3">#REF!</definedName>
    <definedName name="_upc52">#REF!</definedName>
    <definedName name="_wkg1">#REF!</definedName>
    <definedName name="_wkg2">#REF!</definedName>
    <definedName name="_wkg3">#REF!</definedName>
    <definedName name="_z1">#REF!</definedName>
    <definedName name="A" localSheetId="3">#REF!</definedName>
    <definedName name="A">#REF!</definedName>
    <definedName name="aaa">#REF!</definedName>
    <definedName name="abba">#REF!</definedName>
    <definedName name="abc">#REF!</definedName>
    <definedName name="ABSTRACT">#REF!</definedName>
    <definedName name="Activity_Costs">#REF!</definedName>
    <definedName name="ad">#REF!</definedName>
    <definedName name="addb">#REF!</definedName>
    <definedName name="addg">#REF!</definedName>
    <definedName name="adfdas" localSheetId="3">#REF!</definedName>
    <definedName name="adfdas">#REF!</definedName>
    <definedName name="adfgadag">#REF!</definedName>
    <definedName name="adfgadg">#REF!</definedName>
    <definedName name="adfgadga">#REF!</definedName>
    <definedName name="adfgadgadg">#REF!</definedName>
    <definedName name="adfgdag">#REF!</definedName>
    <definedName name="adfgdgdag">#REF!</definedName>
    <definedName name="adfgfg">#REF!</definedName>
    <definedName name="aefaqg" localSheetId="3">#REF!</definedName>
    <definedName name="aefaqg">#REF!</definedName>
    <definedName name="aergea">#REF!</definedName>
    <definedName name="af" localSheetId="3">#REF!</definedName>
    <definedName name="af">#REF!</definedName>
    <definedName name="afdadg">#REF!</definedName>
    <definedName name="afdgafdga">#REF!</definedName>
    <definedName name="afdgafg">#REF!</definedName>
    <definedName name="afga">#REF!</definedName>
    <definedName name="afgadfg">#REF!</definedName>
    <definedName name="afgafgadfgf">#REF!</definedName>
    <definedName name="afgeag">#REF!</definedName>
    <definedName name="afggf">#REF!</definedName>
    <definedName name="aga">#REF!</definedName>
    <definedName name="appendix4">#REF!</definedName>
    <definedName name="are">#REF!</definedName>
    <definedName name="argag">#REF!</definedName>
    <definedName name="as" localSheetId="3">#REF!</definedName>
    <definedName name="as">#REF!</definedName>
    <definedName name="asd">#REF!</definedName>
    <definedName name="asda" localSheetId="3">#REF!</definedName>
    <definedName name="asda">#REF!</definedName>
    <definedName name="ASDANSV">#REF!</definedName>
    <definedName name="ASDAPROM">#REF!</definedName>
    <definedName name="asdec">#REF!</definedName>
    <definedName name="asdeg">#REF!</definedName>
    <definedName name="asdf">#REF!</definedName>
    <definedName name="asdfasf" localSheetId="3">#REF!</definedName>
    <definedName name="asdfasf">#REF!</definedName>
    <definedName name="asefc" localSheetId="3">#REF!</definedName>
    <definedName name="asefc">#REF!</definedName>
    <definedName name="asegc" localSheetId="3">#REF!</definedName>
    <definedName name="asegc">#REF!</definedName>
    <definedName name="assmp1">#REF!</definedName>
    <definedName name="assmp2">#REF!</definedName>
    <definedName name="assmp3">#REF!</definedName>
    <definedName name="assmp5">#REF!</definedName>
    <definedName name="ASSUME">#REF!</definedName>
    <definedName name="avdd">#REF!</definedName>
    <definedName name="AZ">#REF!</definedName>
    <definedName name="B">#REF!</definedName>
    <definedName name="B_S">#REF!</definedName>
    <definedName name="balsheet">#REF!</definedName>
    <definedName name="Base_Data_Input_Page">#REF!</definedName>
    <definedName name="basf">#REF!</definedName>
    <definedName name="bb">#REF!</definedName>
    <definedName name="bbb">#REF!</definedName>
    <definedName name="bbbb">#REF!</definedName>
    <definedName name="Benefits_Realized">#REF!</definedName>
    <definedName name="Blank">#REF!</definedName>
    <definedName name="bleurgh">#REF!</definedName>
    <definedName name="BLPH1">#REF!</definedName>
    <definedName name="BLPH12">#REF!</definedName>
    <definedName name="BLPH2">#REF!</definedName>
    <definedName name="BRD_FIXED_ASSET">#REF!</definedName>
    <definedName name="BSInput" localSheetId="3">#REF!</definedName>
    <definedName name="BSInput">#REF!</definedName>
    <definedName name="budget" localSheetId="3">#REF!</definedName>
    <definedName name="budget">#REF!</definedName>
    <definedName name="BuildingCost" localSheetId="3">#REF!</definedName>
    <definedName name="BuildingCost">#REF!</definedName>
    <definedName name="C_">#REF!</definedName>
    <definedName name="Cable">#REF!</definedName>
    <definedName name="Cable2">#REF!</definedName>
    <definedName name="CAPEX">#REF!</definedName>
    <definedName name="Capex_Savings_Inflated">#REF!</definedName>
    <definedName name="Cash___ROI_Statement">#REF!</definedName>
    <definedName name="Cash_flow">#REF!</definedName>
    <definedName name="cashflow">#REF!</definedName>
    <definedName name="Category">#REF!</definedName>
    <definedName name="CC">#REF!</definedName>
    <definedName name="ccccc">#REF!</definedName>
    <definedName name="ccccccc">#REF!</definedName>
    <definedName name="cdff" localSheetId="3">#REF!</definedName>
    <definedName name="cdff">#REF!</definedName>
    <definedName name="cdff2" localSheetId="3">#REF!</definedName>
    <definedName name="cdff2">#REF!</definedName>
    <definedName name="Code" localSheetId="3">#REF!</definedName>
    <definedName name="Code">#REF!</definedName>
    <definedName name="Compensation_Revenue">#REF!</definedName>
    <definedName name="compresult">#REF!</definedName>
    <definedName name="compresults">#REF!</definedName>
    <definedName name="Confidence_Level" localSheetId="3">#REF!</definedName>
    <definedName name="Confidence_Level">#REF!</definedName>
    <definedName name="consol">#REF!</definedName>
    <definedName name="Consolidation1">#REF!</definedName>
    <definedName name="coop" localSheetId="3">#REF!</definedName>
    <definedName name="coop">#REF!</definedName>
    <definedName name="cooper2">#REF!</definedName>
    <definedName name="COOPNSV" localSheetId="3">#REF!</definedName>
    <definedName name="COOPNSV">#REF!</definedName>
    <definedName name="COOPPROM" localSheetId="3">#REF!</definedName>
    <definedName name="COOPPROM">#REF!</definedName>
    <definedName name="Cost_of_Vacancy_of_Sales_and_Service_Employees" localSheetId="3">#REF!</definedName>
    <definedName name="Cost_of_Vacancy_of_Sales_and_Service_Employees">#REF!</definedName>
    <definedName name="Costs">#REF!</definedName>
    <definedName name="cr_edjan04___consolidated_narrative">#REF!</definedName>
    <definedName name="CreatedFor" localSheetId="13">#REF!</definedName>
    <definedName name="CreatedFor" localSheetId="8">#REF!</definedName>
    <definedName name="CreatedFor" localSheetId="14">#REF!</definedName>
    <definedName name="CreatedFor" localSheetId="7">#REF!</definedName>
    <definedName name="CreatedFor">#REF!</definedName>
    <definedName name="CreatedForTitle" localSheetId="13">#REF!</definedName>
    <definedName name="CreatedForTitle" localSheetId="8">#REF!</definedName>
    <definedName name="CreatedForTitle" localSheetId="14">#REF!</definedName>
    <definedName name="CreatedForTitle" localSheetId="7">#REF!</definedName>
    <definedName name="CreatedForTitle">#REF!</definedName>
    <definedName name="Currency" localSheetId="3">#REF!</definedName>
    <definedName name="Currency">#REF!</definedName>
    <definedName name="Cust_311_revenue">#REF!</definedName>
    <definedName name="Cwvu.GREY_ALL.">#REF!</definedName>
    <definedName name="dafgadg">#REF!</definedName>
    <definedName name="dafgadgf">#REF!</definedName>
    <definedName name="data1">#REF!</definedName>
    <definedName name="data2">#REF!</definedName>
    <definedName name="data3">#REF!</definedName>
    <definedName name="DCF">#REF!</definedName>
    <definedName name="dd">#REF!</definedName>
    <definedName name="ddd">#REF!</definedName>
    <definedName name="ddddd">#REF!</definedName>
    <definedName name="Deal">#REF!</definedName>
    <definedName name="delete_this_5">#REF!</definedName>
    <definedName name="delete_this_6">#REF!</definedName>
    <definedName name="delete_this_8">#REF!</definedName>
    <definedName name="delete_this_9">#REF!</definedName>
    <definedName name="dfd">#REF!</definedName>
    <definedName name="dfg">#REF!</definedName>
    <definedName name="dfga">#REF!</definedName>
    <definedName name="dfgadg">#REF!</definedName>
    <definedName name="dfgdagfd">#REF!</definedName>
    <definedName name="dfgdfg">#REF!</definedName>
    <definedName name="dfgdg">#REF!</definedName>
    <definedName name="dg">#REF!</definedName>
    <definedName name="DialogServiceLevel1">#REF!</definedName>
    <definedName name="Direct_Savings_from_ASP_strategy">#REF!</definedName>
    <definedName name="Discount">#REF!</definedName>
    <definedName name="Discounted_Cash_Flow">#REF!</definedName>
    <definedName name="display_area_2">#REF!</definedName>
    <definedName name="Division">#REF!</definedName>
    <definedName name="DL_ABACUS_1">#REF!</definedName>
    <definedName name="DL_ABACUS_AUSTRIA">#REF!</definedName>
    <definedName name="Do_you_wish_to_include_timeliness_and_adequacy_calculation?">#REF!</definedName>
    <definedName name="ds" localSheetId="3">#REF!</definedName>
    <definedName name="ds">#REF!</definedName>
    <definedName name="dsafa" localSheetId="3">#REF!</definedName>
    <definedName name="dsafa">#REF!</definedName>
    <definedName name="dsr" localSheetId="3">#REF!</definedName>
    <definedName name="dsr">#REF!</definedName>
    <definedName name="E">#REF!</definedName>
    <definedName name="eaga">#REF!</definedName>
    <definedName name="edate">#REF!</definedName>
    <definedName name="edgec">#REF!</definedName>
    <definedName name="edl">#REF!</definedName>
    <definedName name="edp">#REF!</definedName>
    <definedName name="ee">#REF!</definedName>
    <definedName name="eer">#REF!</definedName>
    <definedName name="Efficiency" localSheetId="3">#REF!</definedName>
    <definedName name="Efficiency">#REF!</definedName>
    <definedName name="emily">#REF!</definedName>
    <definedName name="Enter_number" localSheetId="3">#REF!</definedName>
    <definedName name="Enter_number">#REF!</definedName>
    <definedName name="erew">#REF!</definedName>
    <definedName name="erf">#REF!</definedName>
    <definedName name="errtg" localSheetId="3">#REF!</definedName>
    <definedName name="errtg">#REF!</definedName>
    <definedName name="ertf" localSheetId="3">#REF!</definedName>
    <definedName name="ertf">#REF!</definedName>
    <definedName name="esha">#REF!</definedName>
    <definedName name="euro">#REF!</definedName>
    <definedName name="ewfwc">#REF!</definedName>
    <definedName name="Ex_rate">#REF!</definedName>
    <definedName name="Excel_BuiltIn_Print_Area_15_1">#REF!</definedName>
    <definedName name="Excel_BuiltIn_Print_Area_15_1_1">#REF!</definedName>
    <definedName name="Excel_BuiltIn_Print_Area_6_1">#REF!</definedName>
    <definedName name="Excel_BuiltIn_Print_Titles_15_1">#REF!</definedName>
    <definedName name="Excel_BuiltIn_Print_Titles_6_1">#REF!</definedName>
    <definedName name="External_Time_to_Start__Total">#REF!</definedName>
    <definedName name="fac">#REF!</definedName>
    <definedName name="facbp">#REF!</definedName>
    <definedName name="facburn">#REF!</definedName>
    <definedName name="facc">#REF!</definedName>
    <definedName name="facin">#REF!</definedName>
    <definedName name="fackru">#REF!</definedName>
    <definedName name="facsb">#REF!</definedName>
    <definedName name="faraz" localSheetId="3">#REF!</definedName>
    <definedName name="faraz">#REF!</definedName>
    <definedName name="farmfoods" localSheetId="3">#REF!</definedName>
    <definedName name="farmfoods">#REF!</definedName>
    <definedName name="FARMNSV">#REF!</definedName>
    <definedName name="FARMPROM">#REF!</definedName>
    <definedName name="fcb">#REF!</definedName>
    <definedName name="FCode" localSheetId="3">#REF!</definedName>
    <definedName name="FCode">#REF!</definedName>
    <definedName name="fdg">#REF!</definedName>
    <definedName name="fdgdg">#REF!</definedName>
    <definedName name="FDP_165_1_aUrv">#REF!</definedName>
    <definedName name="FDP_166_1_aUrv">#REF!</definedName>
    <definedName name="FDP_167_1_aUrv">#REF!</definedName>
    <definedName name="FDP_168_1_aSrv">#REF!</definedName>
    <definedName name="FDP_169_1_aUrv">#REF!</definedName>
    <definedName name="FDP_170_1_aSrv">#REF!</definedName>
    <definedName name="FDP_171_1_aUrv">#REF!</definedName>
    <definedName name="FDP_172_1_aUrv">#REF!</definedName>
    <definedName name="FDP_173_1_aUrv">#REF!</definedName>
    <definedName name="FDP_174_1_aSrv">#REF!</definedName>
    <definedName name="FDP_175_1_aUrv">#REF!</definedName>
    <definedName name="FDP_176_1_aUrv">#REF!</definedName>
    <definedName name="FDP_177_1_aSrv">#REF!</definedName>
    <definedName name="FDP_178_1_aSrv">#REF!</definedName>
    <definedName name="FDP_179_1_aSrv">#REF!</definedName>
    <definedName name="FDP_180_1_aSrv">#REF!</definedName>
    <definedName name="FDP_181_1_aUrv">#REF!</definedName>
    <definedName name="FDP_182_1_aSrv">#REF!</definedName>
    <definedName name="FDP_183_1_aSrv">#REF!</definedName>
    <definedName name="FDP_184_1_aUrv">#REF!</definedName>
    <definedName name="FDP_185_1_aSrv">#REF!</definedName>
    <definedName name="FDP_186_1_aUrv">#REF!</definedName>
    <definedName name="FDP_187_1_aSrv">#REF!</definedName>
    <definedName name="FDP_188_1_aUrv">#REF!</definedName>
    <definedName name="FDP_189_1_aUrv">#REF!</definedName>
    <definedName name="FDP_190_1_aUrv">#REF!</definedName>
    <definedName name="FDP_191_1_aUrv">#REF!</definedName>
    <definedName name="FDP_192_1_aSrv">#REF!</definedName>
    <definedName name="FDP_193_1_aUrv">#REF!</definedName>
    <definedName name="FDP_194_1_aUrv">#REF!</definedName>
    <definedName name="FDP_195_1_aUrv">#REF!</definedName>
    <definedName name="FDP_196_1_aSrv">#REF!</definedName>
    <definedName name="FDP_197_1_aUrv">#REF!</definedName>
    <definedName name="FDP_198_1_aSrv">#REF!</definedName>
    <definedName name="FDP_199_1_aUrv">#REF!</definedName>
    <definedName name="FDP_200_1_aUrv">#REF!</definedName>
    <definedName name="FDP_201_1_aUrv">#REF!</definedName>
    <definedName name="FDP_202_1_aUrv">#REF!</definedName>
    <definedName name="FDP_203_1_aSrv">#REF!</definedName>
    <definedName name="FDP_204_1_aUrv">#REF!</definedName>
    <definedName name="FDP_205_1_aUrv">#REF!</definedName>
    <definedName name="FDP_206_1_aUrv">#REF!</definedName>
    <definedName name="FDP_207_1_aUrv">#REF!</definedName>
    <definedName name="FDP_208_1_aSrv">#REF!</definedName>
    <definedName name="FDP_209_1_aUrv">#REF!</definedName>
    <definedName name="FDP_210_1_aUrv">#REF!</definedName>
    <definedName name="FDP_211_1_aUrv">#REF!</definedName>
    <definedName name="FDP_212_1_aUrv">#REF!</definedName>
    <definedName name="FDP_213_1_aSrv">#REF!</definedName>
    <definedName name="FDP_214_1_aUrv">#REF!</definedName>
    <definedName name="FDP_215_1_aUrv">#REF!</definedName>
    <definedName name="FDP_216_1_aUrv">#REF!</definedName>
    <definedName name="FDP_217_1_aUrv">#REF!</definedName>
    <definedName name="FDP_218_1_aSrv">#REF!</definedName>
    <definedName name="FDP_219_1_aSrv">#REF!</definedName>
    <definedName name="FDP_220_1_aSrv">#REF!</definedName>
    <definedName name="FDP_221_1_aSrv">#REF!</definedName>
    <definedName name="FDP_222_1_aSrv">#REF!</definedName>
    <definedName name="FDP_223_1_aSrv">#REF!</definedName>
    <definedName name="FDP_224_1_aUrv">#REF!</definedName>
    <definedName name="FDP_225_1_aUrv">#REF!</definedName>
    <definedName name="FDP_226_1_aUrv">#REF!</definedName>
    <definedName name="FDP_227_1_aUrv">#REF!</definedName>
    <definedName name="FDP_228_1_aSrv">#REF!</definedName>
    <definedName name="FDP_229_1_aSrv">#REF!</definedName>
    <definedName name="FDP_230_1_aSrv">#REF!</definedName>
    <definedName name="FDP_231_1_aSrv">#REF!</definedName>
    <definedName name="FDP_232_1_aSrv">#REF!</definedName>
    <definedName name="FDP_233_1_aSrv">#REF!</definedName>
    <definedName name="FDP_234_1_aUrv">#REF!</definedName>
    <definedName name="FDP_235_1_aUrv">#REF!</definedName>
    <definedName name="FDP_236_1_aUrv">#REF!</definedName>
    <definedName name="FDP_237_1_aUrv">#REF!</definedName>
    <definedName name="FDP_238_1_aSrv">#REF!</definedName>
    <definedName name="FDP_243_1_aSrv">#REF!</definedName>
    <definedName name="FDP_244_1_aSrv">#REF!</definedName>
    <definedName name="FDP_245_1_aSrv">#REF!</definedName>
    <definedName name="FDP_246_1_aSrv">#REF!</definedName>
    <definedName name="FDP_247_1_aSrv">#REF!</definedName>
    <definedName name="FDP_248_1_aSrv">#REF!</definedName>
    <definedName name="FDP_249_1_aSrv">#REF!</definedName>
    <definedName name="FDP_250_1_aSrv">#REF!</definedName>
    <definedName name="FDP_251_1_aSrv">#REF!</definedName>
    <definedName name="FDP_252_1_aSrv">#REF!</definedName>
    <definedName name="FDP_253_1_aSrv">#REF!</definedName>
    <definedName name="FDP_254_1_aSrv">#REF!</definedName>
    <definedName name="FDP_255_1_aSrv">#REF!</definedName>
    <definedName name="FDP_256_1_aSrv">#REF!</definedName>
    <definedName name="FDP_257_1_aSrv">#REF!</definedName>
    <definedName name="FDP_258_1_aSrv">#REF!</definedName>
    <definedName name="FDP_259_1_aSrv">#REF!</definedName>
    <definedName name="FDP_260_1_aSrv">#REF!</definedName>
    <definedName name="FDP_261_1_aSrv">#REF!</definedName>
    <definedName name="FDP_264_1_aUrv">#REF!</definedName>
    <definedName name="FDP_265_1_aUrv">#REF!</definedName>
    <definedName name="FDP_266_1_aUrv">#REF!</definedName>
    <definedName name="FDP_267_1_aUrv">#REF!</definedName>
    <definedName name="FDP_268_1_aUrv">#REF!</definedName>
    <definedName name="FDP_269_1_aUrv">#REF!</definedName>
    <definedName name="FDP_270_1_aUrv">#REF!</definedName>
    <definedName name="FDP_271_1_aUrv">#REF!</definedName>
    <definedName name="FDP_272_1_aUrv">#REF!</definedName>
    <definedName name="FDP_273_1_aUrv">#REF!</definedName>
    <definedName name="FDP_274_1_aUrv">#REF!</definedName>
    <definedName name="FDP_275_1_aUrv">#REF!</definedName>
    <definedName name="FDP_276_1_aUrv">#REF!</definedName>
    <definedName name="FDP_277_1_aUrv">#REF!</definedName>
    <definedName name="FDP_278_1_aUrv">#REF!</definedName>
    <definedName name="FDP_279_1_aSrv">#REF!</definedName>
    <definedName name="FDP_280_1_aSrv">#REF!</definedName>
    <definedName name="FDP_281_1_aSrv">#REF!</definedName>
    <definedName name="FDP_282_1_aSrv">#REF!</definedName>
    <definedName name="FDP_283_1_aSrv">#REF!</definedName>
    <definedName name="fds">#REF!</definedName>
    <definedName name="fdsf">#REF!</definedName>
    <definedName name="fe">#REF!</definedName>
    <definedName name="feb">#REF!</definedName>
    <definedName name="fgh">#REF!</definedName>
    <definedName name="fifty13">#REF!</definedName>
    <definedName name="FINANCECOSTS">#REF!</definedName>
    <definedName name="FIXED_ASSETS">#REF!</definedName>
    <definedName name="FLOW">#REF!</definedName>
    <definedName name="FLOW0">#REF!</definedName>
    <definedName name="fpop13db">#REF!</definedName>
    <definedName name="fsd">#REF!</definedName>
    <definedName name="fuck">#REF!</definedName>
    <definedName name="g">#REF!</definedName>
    <definedName name="G2N">#REF!</definedName>
    <definedName name="gb">#REF!</definedName>
    <definedName name="GDHAM_FIXED_ASSET">#REF!</definedName>
    <definedName name="gfh">#REF!</definedName>
    <definedName name="ghj">#REF!</definedName>
    <definedName name="graphiqeppmc">#REF!</definedName>
    <definedName name="graphique">#REF!</definedName>
    <definedName name="graphique1">#REF!</definedName>
    <definedName name="graphiquecpm">#REF!</definedName>
    <definedName name="Gross">#REF!</definedName>
    <definedName name="h">#REF!</definedName>
    <definedName name="Header" localSheetId="3">#REF!</definedName>
    <definedName name="Header">#REF!</definedName>
    <definedName name="hello">#REF!</definedName>
    <definedName name="helo">#REF!</definedName>
    <definedName name="hg">#REF!</definedName>
    <definedName name="hhhsdf">#REF!</definedName>
    <definedName name="HiddenRows" localSheetId="3">#REF!</definedName>
    <definedName name="HiddenRows">#REF!</definedName>
    <definedName name="Highbud" localSheetId="3">#REF!</definedName>
    <definedName name="Highbud">#REF!</definedName>
    <definedName name="Highcompare" localSheetId="3">#REF!</definedName>
    <definedName name="Highcompare">#REF!</definedName>
    <definedName name="hjgg">#REF!</definedName>
    <definedName name="hjjjjjjjgh">#REF!</definedName>
    <definedName name="hsu">#REF!</definedName>
    <definedName name="Human_Capital_Income_Statement" localSheetId="3">#REF!</definedName>
    <definedName name="Human_Capital_Income_Statement">#REF!</definedName>
    <definedName name="Human_Capital_Return_On_Investment">#REF!</definedName>
    <definedName name="i">#REF!</definedName>
    <definedName name="iceland" localSheetId="3">#REF!</definedName>
    <definedName name="iceland">#REF!</definedName>
    <definedName name="ICENSV" localSheetId="3">#REF!</definedName>
    <definedName name="ICENSV">#REF!</definedName>
    <definedName name="ICEPROM">#REF!</definedName>
    <definedName name="IND_FIXED_ASSET" localSheetId="3">#REF!</definedName>
    <definedName name="IND_FIXED_ASSET">#REF!</definedName>
    <definedName name="Infokom_EPAY_Solution" localSheetId="3">#REF!</definedName>
    <definedName name="Infokom_EPAY_Solution">#REF!</definedName>
    <definedName name="Infokom_ICT_Solution">#REF!</definedName>
    <definedName name="Infokom_INET_Solution">#REF!</definedName>
    <definedName name="Infokom_VSAT_Solution">#REF!</definedName>
    <definedName name="Intangible_Benefits_Summary">#REF!</definedName>
    <definedName name="IRM">#REF!</definedName>
    <definedName name="j">#REF!</definedName>
    <definedName name="jan" localSheetId="3">#REF!</definedName>
    <definedName name="jan">#REF!</definedName>
    <definedName name="jan_feb">#REF!</definedName>
    <definedName name="jgdk">#REF!</definedName>
    <definedName name="Jha" localSheetId="3">#REF!</definedName>
    <definedName name="Jha">#REF!</definedName>
    <definedName name="JJ" localSheetId="3">#REF!</definedName>
    <definedName name="JJ">#REF!</definedName>
    <definedName name="jjj">#REF!</definedName>
    <definedName name="jkgjh">#REF!</definedName>
    <definedName name="June04" localSheetId="3">#REF!</definedName>
    <definedName name="June04">#REF!</definedName>
    <definedName name="ki">#REF!</definedName>
    <definedName name="kjdslf">#REF!</definedName>
    <definedName name="Lalconsol">#REF!</definedName>
    <definedName name="LB">#REF!</definedName>
    <definedName name="ll">#REF!</definedName>
    <definedName name="MachineryCost">#REF!</definedName>
    <definedName name="Macro1" localSheetId="3">#REF!</definedName>
    <definedName name="Macro1">#REF!</definedName>
    <definedName name="Macro2" localSheetId="3">#REF!</definedName>
    <definedName name="Macro2">#REF!</definedName>
    <definedName name="MATT">#REF!</definedName>
    <definedName name="month">#REF!</definedName>
    <definedName name="morrisons">#REF!</definedName>
    <definedName name="MORRNSV">#REF!</definedName>
    <definedName name="MORRPROM">#REF!</definedName>
    <definedName name="N">#REF!</definedName>
    <definedName name="New" localSheetId="3">#REF!</definedName>
    <definedName name="New">#REF!</definedName>
    <definedName name="NewCashflow">#REF!</definedName>
    <definedName name="NewSnippet12" localSheetId="3">#REF!</definedName>
    <definedName name="NewSnippet12">#REF!</definedName>
    <definedName name="nisa">#REF!</definedName>
    <definedName name="NISANSV">#REF!</definedName>
    <definedName name="NISAPROM">#REF!</definedName>
    <definedName name="noidea">#REF!</definedName>
    <definedName name="NOIDEA2">#REF!</definedName>
    <definedName name="NPV">#REF!</definedName>
    <definedName name="O">#REF!</definedName>
    <definedName name="oo">#REF!</definedName>
    <definedName name="OP">#REF!</definedName>
    <definedName name="Operating_Expense_Factor">#REF!</definedName>
    <definedName name="OrderTable">#REF!</definedName>
    <definedName name="Original">#REF!</definedName>
    <definedName name="other">#REF!</definedName>
    <definedName name="OTHERNSV">#REF!</definedName>
    <definedName name="OVERHEADS">#REF!</definedName>
    <definedName name="p">#REF!</definedName>
    <definedName name="P_and_L">#REF!</definedName>
    <definedName name="P_L">#REF!</definedName>
    <definedName name="PAge1">#REF!</definedName>
    <definedName name="page2">#REF!</definedName>
    <definedName name="pandl">#REF!</definedName>
    <definedName name="Payback__years">#REF!</definedName>
    <definedName name="PaymentMethod">#REF!</definedName>
    <definedName name="pl">#REF!</definedName>
    <definedName name="plactuals">#REF!</definedName>
    <definedName name="plan">#REF!</definedName>
    <definedName name="pp">#REF!</definedName>
    <definedName name="ppt">#REF!</definedName>
    <definedName name="prca12">#REF!</definedName>
    <definedName name="Pres">#REF!</definedName>
    <definedName name="Pres2">#REF!</definedName>
    <definedName name="Prese">#REF!</definedName>
    <definedName name="Print_Area_MI">#REF!</definedName>
    <definedName name="Print_Format">#REF!</definedName>
    <definedName name="print4">#REF!</definedName>
    <definedName name="ProdForm" localSheetId="3">#REF!</definedName>
    <definedName name="ProdForm">#REF!</definedName>
    <definedName name="Product">#REF!</definedName>
    <definedName name="proj">#REF!</definedName>
    <definedName name="Project">#REF!</definedName>
    <definedName name="ProjectCost">#REF!</definedName>
    <definedName name="q" localSheetId="3">#REF!</definedName>
    <definedName name="q">#REF!</definedName>
    <definedName name="QDub_Price" localSheetId="3">#REF!</definedName>
    <definedName name="QDub_Price">#REF!</definedName>
    <definedName name="QFX_Price">#REF!</definedName>
    <definedName name="QJam_Price">#REF!</definedName>
    <definedName name="QMix_Price">#REF!</definedName>
    <definedName name="qq">#REF!</definedName>
    <definedName name="QUARTER" localSheetId="3">#REF!</definedName>
    <definedName name="QUARTER">#REF!</definedName>
    <definedName name="Rate" localSheetId="3">#REF!</definedName>
    <definedName name="Rate">#REF!</definedName>
    <definedName name="RATIO">#REF!</definedName>
    <definedName name="Ratio_analysis">#REF!</definedName>
    <definedName name="RawData">#REF!</definedName>
    <definedName name="RCArea">#REF!</definedName>
    <definedName name="Reconfiguration">#REF!</definedName>
    <definedName name="Reduce_Turnover_of_Top_Performers" localSheetId="3">#REF!</definedName>
    <definedName name="Reduce_Turnover_of_Top_Performers">#REF!</definedName>
    <definedName name="Reduce_Turnover_Timely_Compensation_Review_Increase_Utilization" localSheetId="3">#REF!</definedName>
    <definedName name="Reduce_Turnover_Timely_Compensation_Review_Increase_Utilization">#REF!</definedName>
    <definedName name="regeg">#REF!</definedName>
    <definedName name="regrg">#REF!</definedName>
    <definedName name="results">#REF!</definedName>
    <definedName name="Revenue">#REF!</definedName>
    <definedName name="rgfag">#REF!</definedName>
    <definedName name="ROI">#REF!</definedName>
    <definedName name="rr">#REF!</definedName>
    <definedName name="RSV">#REF!</definedName>
    <definedName name="rt">#REF!</definedName>
    <definedName name="S">#REF!</definedName>
    <definedName name="sadface3">#REF!</definedName>
    <definedName name="SAFENSV">#REF!</definedName>
    <definedName name="SAFEPROM">#REF!</definedName>
    <definedName name="safeway">#REF!</definedName>
    <definedName name="SAINNSV">#REF!</definedName>
    <definedName name="SAINPROM">#REF!</definedName>
    <definedName name="sains">#REF!</definedName>
    <definedName name="Sales">#REF!</definedName>
    <definedName name="saleschart" localSheetId="3">#REF!</definedName>
    <definedName name="saleschart">#REF!</definedName>
    <definedName name="SCAPEX">#REF!</definedName>
    <definedName name="SCEN">#REF!</definedName>
    <definedName name="SCENTABLE">#REF!</definedName>
    <definedName name="SCHE_BS">#REF!</definedName>
    <definedName name="SCHE_PANDL">#REF!</definedName>
    <definedName name="SCHEDULES">#REF!</definedName>
    <definedName name="SCHPL1">#REF!</definedName>
    <definedName name="sdf">#REF!</definedName>
    <definedName name="sdfs">#REF!</definedName>
    <definedName name="sdfsadf">#REF!</definedName>
    <definedName name="SEASON">#REF!</definedName>
    <definedName name="Seasons">#REF!</definedName>
    <definedName name="SeedCapital">#REF!</definedName>
    <definedName name="segdhj">#REF!</definedName>
    <definedName name="Separation_Rate" localSheetId="3">#REF!</definedName>
    <definedName name="Separation_Rate">#REF!</definedName>
    <definedName name="sfdsdfsd" localSheetId="3">#REF!</definedName>
    <definedName name="sfdsdfsd">#REF!</definedName>
    <definedName name="sgf">#REF!</definedName>
    <definedName name="sgh">#REF!</definedName>
    <definedName name="SGRPPL1">#REF!</definedName>
    <definedName name="ShareCapital">#REF!</definedName>
    <definedName name="sheet3" localSheetId="3">#REF!</definedName>
    <definedName name="sheet3">#REF!</definedName>
    <definedName name="Shorten_Compensation_Planning_Cycle_time_for_Compensation_Group" localSheetId="3">#REF!</definedName>
    <definedName name="Shorten_Compensation_Planning_Cycle_time_for_Compensation_Group">#REF!</definedName>
    <definedName name="Site_Growth_1">#REF!</definedName>
    <definedName name="Site_Growth_2">#REF!</definedName>
    <definedName name="Site_Growth_3">#REF!</definedName>
    <definedName name="Snippet52">#REF!</definedName>
    <definedName name="SnippetUPC12">#REF!</definedName>
    <definedName name="SnippetUPC52">#REF!</definedName>
    <definedName name="solver_adj">#REF!</definedName>
    <definedName name="solver_opt">#REF!</definedName>
    <definedName name="som" localSheetId="3">#REF!</definedName>
    <definedName name="som">#REF!</definedName>
    <definedName name="SOMNSV">#REF!</definedName>
    <definedName name="SOMPROM">#REF!</definedName>
    <definedName name="spar">#REF!</definedName>
    <definedName name="SPARNSV">#REF!</definedName>
    <definedName name="SPARPROM">#REF!</definedName>
    <definedName name="SpecialPrice">#REF!</definedName>
    <definedName name="SRATIO">#REF!</definedName>
    <definedName name="sss">#REF!</definedName>
    <definedName name="SSSSS">#REF!</definedName>
    <definedName name="Stagging">#REF!</definedName>
    <definedName name="Status">#REF!</definedName>
    <definedName name="stef">#REF!</definedName>
    <definedName name="SUB_GROUPING" localSheetId="3">#REF!</definedName>
    <definedName name="SUB_GROUPING">#REF!</definedName>
    <definedName name="SUBGRP_PANDL" localSheetId="3">#REF!</definedName>
    <definedName name="SUBGRP_PANDL">#REF!</definedName>
    <definedName name="summary" localSheetId="3">#REF!</definedName>
    <definedName name="summary">#REF!</definedName>
    <definedName name="SUMMNSV">#REF!</definedName>
    <definedName name="SUMMPROM">#REF!</definedName>
    <definedName name="SWCAP">#REF!</definedName>
    <definedName name="T">#REF!</definedName>
    <definedName name="Target_Market">#REF!</definedName>
    <definedName name="TaxRate" localSheetId="3">#REF!</definedName>
    <definedName name="TaxRate">#REF!</definedName>
    <definedName name="TB">#REF!</definedName>
    <definedName name="tbl_ProdInfo">#REF!</definedName>
    <definedName name="temp" localSheetId="3">#REF!</definedName>
    <definedName name="temp">#REF!</definedName>
    <definedName name="temp2" localSheetId="3">#REF!</definedName>
    <definedName name="temp2">#REF!</definedName>
    <definedName name="temp3" localSheetId="3">#REF!</definedName>
    <definedName name="temp3">#REF!</definedName>
    <definedName name="temp4" localSheetId="3">#REF!</definedName>
    <definedName name="temp4">#REF!</definedName>
    <definedName name="TermLoan" localSheetId="3">#REF!</definedName>
    <definedName name="TermLoan">#REF!</definedName>
    <definedName name="TermLoanIntRate">#REF!</definedName>
    <definedName name="TESCNSV">#REF!</definedName>
    <definedName name="tesco">#REF!</definedName>
    <definedName name="TESCPROM">#REF!</definedName>
    <definedName name="TEST0">#REF!</definedName>
    <definedName name="TEST1">#REF!</definedName>
    <definedName name="TESTHKEY">#REF!</definedName>
    <definedName name="TESTKEYS">#REF!</definedName>
    <definedName name="TestValidationEDI">#REF!</definedName>
    <definedName name="TESTVKEY">#REF!</definedName>
    <definedName name="TimeHorizon">#REF!</definedName>
    <definedName name="Total_Compensation_Expense">#REF!</definedName>
    <definedName name="Total_Labor_Cost_Revenue">#REF!</definedName>
    <definedName name="Total_Market">#REF!</definedName>
    <definedName name="Total_Penetration">#REF!</definedName>
    <definedName name="Total_Revenues">#REF!</definedName>
    <definedName name="Total_Studios">#REF!</definedName>
    <definedName name="tradcomp">#REF!</definedName>
    <definedName name="tradingcompar">#REF!</definedName>
    <definedName name="ty">#REF!</definedName>
    <definedName name="U">#REF!</definedName>
    <definedName name="UnsecuredLoan">#REF!</definedName>
    <definedName name="UnsecuredLoanIntRate">#REF!</definedName>
    <definedName name="Upload_costs">#REF!</definedName>
    <definedName name="uu">#REF!</definedName>
    <definedName name="vcgsales" localSheetId="3">#REF!</definedName>
    <definedName name="vcgsales">#REF!</definedName>
    <definedName name="vehicle">#REF!</definedName>
    <definedName name="vg">#REF!</definedName>
    <definedName name="view_selections">#REF!</definedName>
    <definedName name="vv">#REF!</definedName>
    <definedName name="w">#REF!</definedName>
    <definedName name="WAITNSV">#REF!</definedName>
    <definedName name="WAITPROM">#REF!</definedName>
    <definedName name="waitrose">#REF!</definedName>
    <definedName name="WB" localSheetId="3">#REF!</definedName>
    <definedName name="WB">#REF!</definedName>
    <definedName name="WCAP" localSheetId="3">#REF!</definedName>
    <definedName name="WCAP">#REF!</definedName>
    <definedName name="WCLoanIntRate">#REF!</definedName>
    <definedName name="Web">#REF!</definedName>
    <definedName name="wec" localSheetId="3">#REF!</definedName>
    <definedName name="wec">#REF!</definedName>
    <definedName name="wegwv">#REF!</definedName>
    <definedName name="wew">#REF!</definedName>
    <definedName name="WHOLENSV" localSheetId="3">#REF!</definedName>
    <definedName name="WHOLENSV">#REF!</definedName>
    <definedName name="WHOLEPROM">#REF!</definedName>
    <definedName name="wholesale">#REF!</definedName>
    <definedName name="win.gary" localSheetId="3">#REF!</definedName>
    <definedName name="win.gary">#REF!</definedName>
    <definedName name="WMX_Ratios" localSheetId="3">#REF!</definedName>
    <definedName name="WMX_Ratios">#REF!</definedName>
    <definedName name="working">#REF!</definedName>
    <definedName name="wqds">#REF!</definedName>
    <definedName name="wrn">#REF!</definedName>
    <definedName name="wrn.____EVERYTHING____." localSheetId="3">#REF!</definedName>
    <definedName name="wrn.____EVERYTHING____.">#REF!</definedName>
    <definedName name="wrn.____OVERVIEW____." localSheetId="3">#REF!</definedName>
    <definedName name="wrn.____OVERVIEW____.">#REF!</definedName>
    <definedName name="wrn.1.">#REF!</definedName>
    <definedName name="WRN.2.">#REF!</definedName>
    <definedName name="wrn.50._.50.">#REF!</definedName>
    <definedName name="wrn.abc." localSheetId="3">#REF!</definedName>
    <definedName name="wrn.abc.">#REF!</definedName>
    <definedName name="wrn.Accounts._.and._.Assumptions.">#REF!</definedName>
    <definedName name="wrn.AcqState." localSheetId="3">#REF!</definedName>
    <definedName name="wrn.AcqState.">#REF!</definedName>
    <definedName name="wrn.Acquiror." localSheetId="3">#REF!</definedName>
    <definedName name="wrn.Acquiror.">#REF!</definedName>
    <definedName name="wrn.AcqVal." localSheetId="3">#REF!</definedName>
    <definedName name="wrn.AcqVal.">#REF!</definedName>
    <definedName name="wrn.AGG.._.IND.." localSheetId="3">#REF!</definedName>
    <definedName name="wrn.AGG.._.IND..">#REF!</definedName>
    <definedName name="wrn.all._.comps." localSheetId="3">#REF!</definedName>
    <definedName name="wrn.all._.comps.">#REF!</definedName>
    <definedName name="wrn.All._.Main._.Schedules." localSheetId="3">#REF!</definedName>
    <definedName name="wrn.All._.Main._.Schedules.">#REF!</definedName>
    <definedName name="wrn.allpages." localSheetId="3">#REF!</definedName>
    <definedName name="wrn.allpages.">#REF!</definedName>
    <definedName name="wrn.Annual." localSheetId="3">#REF!</definedName>
    <definedName name="wrn.Annual.">#REF!</definedName>
    <definedName name="wrn.assumptions.">#REF!</definedName>
    <definedName name="wrn.Auto._.Comp.">#REF!</definedName>
    <definedName name="wrn.away.">#REF!</definedName>
    <definedName name="wrn.balance._.sheet.">#REF!</definedName>
    <definedName name="wrn.BCI." localSheetId="3">#REF!</definedName>
    <definedName name="wrn.BCI.">#REF!</definedName>
    <definedName name="wrn.Bid._.Report.">#REF!</definedName>
    <definedName name="wrn.BPB." localSheetId="3">#REF!</definedName>
    <definedName name="wrn.BPB.">#REF!</definedName>
    <definedName name="wrn.BRASS." localSheetId="3">#REF!</definedName>
    <definedName name="wrn.BRASS.">#REF!</definedName>
    <definedName name="wrn.brian.">#REF!</definedName>
    <definedName name="wrn.BUDGET." localSheetId="3">#REF!</definedName>
    <definedName name="wrn.BUDGET.">#REF!</definedName>
    <definedName name="wrn.BUILDING._.VALUE." localSheetId="3">#REF!</definedName>
    <definedName name="wrn.BUILDING._.VALUE.">#REF!</definedName>
    <definedName name="wrn.CARADON." localSheetId="3">#REF!</definedName>
    <definedName name="wrn.CARADON.">#REF!</definedName>
    <definedName name="wrn.cash.">#REF!</definedName>
    <definedName name="wrn.CashflowAll.">#REF!</definedName>
    <definedName name="wrn.client.">#REF!</definedName>
    <definedName name="wrn.Client3.">#REF!</definedName>
    <definedName name="wrn.client4.">#REF!</definedName>
    <definedName name="wrn.Combination." localSheetId="3">#REF!</definedName>
    <definedName name="wrn.Combination.">#REF!</definedName>
    <definedName name="wrn.ComboResults." localSheetId="3">#REF!</definedName>
    <definedName name="wrn.ComboResults.">#REF!</definedName>
    <definedName name="wrn.ComboState." localSheetId="3">#REF!</definedName>
    <definedName name="wrn.ComboState.">#REF!</definedName>
    <definedName name="wrn.Complete.">#REF!</definedName>
    <definedName name="wrn.Complete._.File." localSheetId="3">#REF!</definedName>
    <definedName name="wrn.Complete._.File.">#REF!</definedName>
    <definedName name="wrn.comps.">#REF!</definedName>
    <definedName name="wrn.Consolidated._.Statements." localSheetId="3">#REF!</definedName>
    <definedName name="wrn.Consolidated._.Statements.">#REF!</definedName>
    <definedName name="wrn.CONSOLIDATION." localSheetId="3">#REF!</definedName>
    <definedName name="wrn.CONSOLIDATION.">#REF!</definedName>
    <definedName name="wrn.cooper.">#REF!</definedName>
    <definedName name="wrn.Covenants.">#REF!</definedName>
    <definedName name="wrn.Covers." localSheetId="3">#REF!</definedName>
    <definedName name="wrn.Covers.">#REF!</definedName>
    <definedName name="wrn.CRH." localSheetId="3">#REF!</definedName>
    <definedName name="wrn.CRH.">#REF!</definedName>
    <definedName name="wrn.Darwin.">#REF!</definedName>
    <definedName name="wrn.DCF._.I.">#REF!</definedName>
    <definedName name="wrn.DCF._.III._.Report.">#REF!</definedName>
    <definedName name="wrn.DCF._.Only.">#REF!</definedName>
    <definedName name="wrn.Detailed._.Calculations." localSheetId="3">#REF!</definedName>
    <definedName name="wrn.Detailed._.Calculations.">#REF!</definedName>
    <definedName name="wrn.Detailed._.Forecasts." localSheetId="3">#REF!</definedName>
    <definedName name="wrn.Detailed._.Forecasts.">#REF!</definedName>
    <definedName name="wrn.dil_anal." localSheetId="3">#REF!</definedName>
    <definedName name="wrn.dil_anal.">#REF!</definedName>
    <definedName name="wrn.document." localSheetId="3">#REF!</definedName>
    <definedName name="wrn.document.">#REF!</definedName>
    <definedName name="wrn.documentaero." localSheetId="3">#REF!</definedName>
    <definedName name="wrn.documentaero.">#REF!</definedName>
    <definedName name="wrn.documenthand." localSheetId="3">#REF!</definedName>
    <definedName name="wrn.documenthand.">#REF!</definedName>
    <definedName name="wrn.equity._.comps." localSheetId="3">#REF!</definedName>
    <definedName name="wrn.equity._.comps.">#REF!</definedName>
    <definedName name="wrn.esh">#REF!</definedName>
    <definedName name="wrn.Executive._.Summary." localSheetId="3">#REF!</definedName>
    <definedName name="wrn.Executive._.Summary.">#REF!</definedName>
    <definedName name="wrn.FCB.">#REF!</definedName>
    <definedName name="wrn.fcb2">#REF!</definedName>
    <definedName name="wrn.First._.Grap._.on._.Things." localSheetId="3">#REF!</definedName>
    <definedName name="wrn.First._.Grap._.on._.Things.">#REF!</definedName>
    <definedName name="wrn.forecast.">#REF!</definedName>
    <definedName name="wrn.forecastassumptions.">#REF!</definedName>
    <definedName name="wrn.forecastROIC.">#REF!</definedName>
    <definedName name="wrn.full.">#REF!</definedName>
    <definedName name="wrn.Full._.model.">#REF!</definedName>
    <definedName name="wrn.Full._.report." localSheetId="3">#REF!</definedName>
    <definedName name="wrn.Full._.report.">#REF!</definedName>
    <definedName name="wrn.GRAHAM." localSheetId="3">#REF!</definedName>
    <definedName name="wrn.GRAHAM.">#REF!</definedName>
    <definedName name="wrn.Gross._.Profit._.Report.">#REF!</definedName>
    <definedName name="wrn.HANSON." localSheetId="3">#REF!</definedName>
    <definedName name="wrn.HANSON.">#REF!</definedName>
    <definedName name="wrn.HEAVYSIDE." localSheetId="3">#REF!</definedName>
    <definedName name="wrn.HEAVYSIDE.">#REF!</definedName>
    <definedName name="wrn.HEPWORTH." localSheetId="3">#REF!</definedName>
    <definedName name="wrn.HEPWORTH.">#REF!</definedName>
    <definedName name="wrn.HEYWOOD." localSheetId="3">#REF!</definedName>
    <definedName name="wrn.HEYWOOD.">#REF!</definedName>
    <definedName name="wrn.history.">#REF!</definedName>
    <definedName name="wrn.histROIC.">#REF!</definedName>
    <definedName name="wrn.IBSTOCK." localSheetId="3">#REF!</definedName>
    <definedName name="wrn.IBSTOCK.">#REF!</definedName>
    <definedName name="wrn.LIGHTSIDE." localSheetId="3">#REF!</definedName>
    <definedName name="wrn.LIGHTSIDE.">#REF!</definedName>
    <definedName name="wrn.Main._.Report._.All._.Sections." localSheetId="3">#REF!</definedName>
    <definedName name="wrn.Main._.Report._.All._.Sections.">#REF!</definedName>
    <definedName name="wrn.MANUFACTURERS." localSheetId="3">#REF!</definedName>
    <definedName name="wrn.MANUFACTURERS.">#REF!</definedName>
    <definedName name="wrn.MARLEY." localSheetId="3">#REF!</definedName>
    <definedName name="wrn.MARLEY.">#REF!</definedName>
    <definedName name="wrn.MARSHALLS." localSheetId="3">#REF!</definedName>
    <definedName name="wrn.MARSHALLS.">#REF!</definedName>
    <definedName name="wrn.memo.">#REF!</definedName>
    <definedName name="wrn.MERCHANTS." localSheetId="3">#REF!</definedName>
    <definedName name="wrn.MERCHANTS.">#REF!</definedName>
    <definedName name="wrn.merger.">#REF!</definedName>
    <definedName name="wrn.MEYER." localSheetId="3">#REF!</definedName>
    <definedName name="wrn.MEYER.">#REF!</definedName>
    <definedName name="wrn.Nevada._.case.">#REF!</definedName>
    <definedName name="wrn.NORCROS." localSheetId="3">#REF!</definedName>
    <definedName name="wrn.NORCROS.">#REF!</definedName>
    <definedName name="wrn.Output._.pages.">#REF!</definedName>
    <definedName name="wrn.P._.and._.L._.halfyearly." localSheetId="3">#REF!</definedName>
    <definedName name="wrn.P._.and._.L._.halfyearly.">#REF!</definedName>
    <definedName name="wrn.PILKINGTON." localSheetId="3">#REF!</definedName>
    <definedName name="wrn.PILKINGTON.">#REF!</definedName>
    <definedName name="wrn.PLANS." localSheetId="3">#REF!</definedName>
    <definedName name="wrn.PLANS.">#REF!</definedName>
    <definedName name="wrn.Print.">#REF!</definedName>
    <definedName name="wrn.print._.graphs.">#REF!</definedName>
    <definedName name="wrn.print._.raw._.data._.entry.">#REF!</definedName>
    <definedName name="wrn.print._.summary._.sheets.">#REF!</definedName>
    <definedName name="wrn.Print._.the._.lot.">#REF!</definedName>
    <definedName name="wrn.Print_Buyer.">#REF!</definedName>
    <definedName name="wrn.Print_Target.">#REF!</definedName>
    <definedName name="wrn.Radio.">#REF!</definedName>
    <definedName name="wrn.rapport._.1.">#REF!</definedName>
    <definedName name="wrn.REDLAND." localSheetId="3">#REF!</definedName>
    <definedName name="wrn.REDLAND.">#REF!</definedName>
    <definedName name="wrn.Report1.">#REF!</definedName>
    <definedName name="wrn.RETURNS." localSheetId="3">#REF!</definedName>
    <definedName name="wrn.RETURNS.">#REF!</definedName>
    <definedName name="wrn.RETURNS._.ON._.INV." localSheetId="3">#REF!</definedName>
    <definedName name="wrn.RETURNS._.ON._.INV.">#REF!</definedName>
    <definedName name="wrn.Revenue._.Details." localSheetId="3">#REF!</definedName>
    <definedName name="wrn.Revenue._.Details.">#REF!</definedName>
    <definedName name="wrn.RMC." localSheetId="3">#REF!</definedName>
    <definedName name="wrn.RMC.">#REF!</definedName>
    <definedName name="wrn.Robuster.">#REF!</definedName>
    <definedName name="wrn.RUGBY." localSheetId="3">#REF!</definedName>
    <definedName name="wrn.RUGBY.">#REF!</definedName>
    <definedName name="wrn.RUSSELL." localSheetId="3">#REF!</definedName>
    <definedName name="wrn.RUSSELL.">#REF!</definedName>
    <definedName name="wrn.Segments." localSheetId="3">#REF!</definedName>
    <definedName name="wrn.Segments.">#REF!</definedName>
    <definedName name="wrn.sens.">#REF!</definedName>
    <definedName name="wrn.sensitivity._.analyses.">#REF!</definedName>
    <definedName name="wrn.sfjsf" localSheetId="3">#REF!</definedName>
    <definedName name="wrn.sfjsf">#REF!</definedName>
    <definedName name="wrn.SHARPE." localSheetId="3">#REF!</definedName>
    <definedName name="wrn.SHARPE.">#REF!</definedName>
    <definedName name="wrn.SIG." localSheetId="3">#REF!</definedName>
    <definedName name="wrn.SIG.">#REF!</definedName>
    <definedName name="wrn.Source._.Notes." localSheetId="3">#REF!</definedName>
    <definedName name="wrn.Source._.Notes.">#REF!</definedName>
    <definedName name="wrn.SPRING._.RAM." localSheetId="3">#REF!</definedName>
    <definedName name="wrn.SPRING._.RAM.">#REF!</definedName>
    <definedName name="wrn.stand_alone.">#REF!</definedName>
    <definedName name="wrn.STAND_ALONE_BOTH.">#REF!</definedName>
    <definedName name="wrn.Standard.">#REF!</definedName>
    <definedName name="wrn.sultan." localSheetId="3">#REF!</definedName>
    <definedName name="wrn.sultan.">#REF!</definedName>
    <definedName name="wrn.Summary." localSheetId="3">#REF!</definedName>
    <definedName name="wrn.Summary.">#REF!</definedName>
    <definedName name="wrn.Summary._.with._.short._.outputs.">#REF!</definedName>
    <definedName name="wrn.Tables." localSheetId="3">#REF!</definedName>
    <definedName name="wrn.Tables.">#REF!</definedName>
    <definedName name="wrn.Target." localSheetId="3">#REF!</definedName>
    <definedName name="wrn.Target.">#REF!</definedName>
    <definedName name="wrn.TargetLBO." localSheetId="3">#REF!</definedName>
    <definedName name="wrn.TargetLBO.">#REF!</definedName>
    <definedName name="wrn.TargetState." localSheetId="3">#REF!</definedName>
    <definedName name="wrn.TargetState.">#REF!</definedName>
    <definedName name="wrn.TargetVal." localSheetId="3">#REF!</definedName>
    <definedName name="wrn.TargetVal.">#REF!</definedName>
    <definedName name="wrn.TARMAC." localSheetId="3">#REF!</definedName>
    <definedName name="wrn.TARMAC.">#REF!</definedName>
    <definedName name="wrn.Thomas_Case.">#REF!</definedName>
    <definedName name="wrn.Topman.">#REF!</definedName>
    <definedName name="wrn.totalcomp." localSheetId="3">#REF!</definedName>
    <definedName name="wrn.totalcomp.">#REF!</definedName>
    <definedName name="wrn.trans._.sum.">#REF!</definedName>
    <definedName name="wrn.TRAVIS._.PERKINS." localSheetId="3">#REF!</definedName>
    <definedName name="wrn.TRAVIS._.PERKINS.">#REF!</definedName>
    <definedName name="wrn.Underlying._.halfyearly." localSheetId="3">#REF!</definedName>
    <definedName name="wrn.Underlying._.halfyearly.">#REF!</definedName>
    <definedName name="wrn.up.">#REF!</definedName>
    <definedName name="wrn.WOLSELEY." localSheetId="3">#REF!</definedName>
    <definedName name="wrn.WOLSELEY.">#REF!</definedName>
    <definedName name="wrn.Workings.">#REF!</definedName>
    <definedName name="WRN2.Document">#REF!</definedName>
    <definedName name="wvu.inputs._.raw._.data.">#REF!</definedName>
    <definedName name="wvu.summary1.">#REF!</definedName>
    <definedName name="wvu.summary2.">#REF!</definedName>
    <definedName name="wvu.summary3.">#REF!</definedName>
    <definedName name="www" localSheetId="3">#REF!</definedName>
    <definedName name="www">#REF!</definedName>
    <definedName name="X" localSheetId="3">#REF!</definedName>
    <definedName name="X">#REF!</definedName>
    <definedName name="xx">#REF!</definedName>
    <definedName name="xxx">#REF!</definedName>
    <definedName name="xyz" localSheetId="3">#REF!</definedName>
    <definedName name="xyz">#REF!</definedName>
    <definedName name="y">#REF!</definedName>
    <definedName name="YearStart5">#REF!</definedName>
    <definedName name="YearStart6">#REF!</definedName>
    <definedName name="YearStart7">#REF!</definedName>
    <definedName name="yy">#REF!</definedName>
    <definedName name="Z">#REF!</definedName>
    <definedName name="zgfv">#REF!</definedName>
    <definedName name="Zone_Auto">#REF!</definedName>
    <definedName name="Zone_GP">#REF!</definedName>
    <definedName name="Zone_Hutconso">#REF!</definedName>
    <definedName name="报表">#REF!</definedName>
  </definedNames>
  <calcPr calcId="191028"/>
</workbook>
</file>

<file path=xl/calcChain.xml><?xml version="1.0" encoding="utf-8"?>
<calcChain xmlns="http://schemas.openxmlformats.org/spreadsheetml/2006/main">
  <c r="B6" i="20" l="1"/>
  <c r="C5" i="20"/>
  <c r="C4" i="20"/>
  <c r="C3" i="20"/>
  <c r="C6" i="20" s="1"/>
  <c r="C3" i="16" l="1"/>
  <c r="B7" i="16"/>
  <c r="C6" i="16" s="1"/>
  <c r="C11" i="14"/>
  <c r="D11" i="14"/>
  <c r="E11" i="14"/>
  <c r="F11" i="14"/>
  <c r="G11" i="14"/>
  <c r="H11" i="14"/>
  <c r="I11" i="14"/>
  <c r="J11" i="14"/>
  <c r="B11" i="14"/>
  <c r="C11" i="12"/>
  <c r="D11" i="12"/>
  <c r="E11" i="12"/>
  <c r="F11" i="12"/>
  <c r="G11" i="12"/>
  <c r="H11" i="12"/>
  <c r="I11" i="12"/>
  <c r="J11" i="12"/>
  <c r="B11" i="12"/>
  <c r="C11" i="13"/>
  <c r="D11" i="13"/>
  <c r="E11" i="13"/>
  <c r="F11" i="13"/>
  <c r="G11" i="13"/>
  <c r="H11" i="13"/>
  <c r="I11" i="13"/>
  <c r="J11" i="13"/>
  <c r="B11" i="13"/>
  <c r="B10" i="11"/>
  <c r="B12" i="11" s="1"/>
  <c r="C6" i="12"/>
  <c r="C6" i="7"/>
  <c r="B6" i="7"/>
  <c r="C47" i="18"/>
  <c r="B47" i="18"/>
  <c r="C46" i="18"/>
  <c r="B46" i="18"/>
  <c r="C45" i="18"/>
  <c r="C48" i="18" s="1"/>
  <c r="C2" i="7" s="1"/>
  <c r="B45" i="18"/>
  <c r="B48" i="18" s="1"/>
  <c r="B2" i="7" s="1"/>
  <c r="G89" i="19"/>
  <c r="G87" i="19"/>
  <c r="G85" i="19"/>
  <c r="G84" i="19"/>
  <c r="G82" i="19"/>
  <c r="G81" i="19"/>
  <c r="G80" i="19"/>
  <c r="G78" i="19"/>
  <c r="G76" i="19"/>
  <c r="G75" i="19"/>
  <c r="G74" i="19"/>
  <c r="G73" i="19"/>
  <c r="G72" i="19"/>
  <c r="G71" i="19"/>
  <c r="G67" i="19"/>
  <c r="G66" i="19"/>
  <c r="G62" i="19"/>
  <c r="G61" i="19"/>
  <c r="G58" i="19"/>
  <c r="G57" i="19"/>
  <c r="G53" i="19"/>
  <c r="G50" i="19"/>
  <c r="G49" i="19"/>
  <c r="G46" i="19"/>
  <c r="G45" i="19"/>
  <c r="G42" i="19"/>
  <c r="G41" i="19"/>
  <c r="G38" i="19"/>
  <c r="G37" i="19"/>
  <c r="G36" i="19"/>
  <c r="G35" i="19"/>
  <c r="G34" i="19"/>
  <c r="G33" i="19"/>
  <c r="G30" i="19"/>
  <c r="G27" i="19"/>
  <c r="G24" i="19"/>
  <c r="G21" i="19"/>
  <c r="G18" i="19"/>
  <c r="G17" i="19"/>
  <c r="G14" i="19"/>
  <c r="G13" i="19"/>
  <c r="G10" i="19"/>
  <c r="G9" i="19"/>
  <c r="G6" i="19"/>
  <c r="G5" i="19"/>
  <c r="F21" i="17"/>
  <c r="G21" i="17"/>
  <c r="G22" i="17"/>
  <c r="C26" i="17"/>
  <c r="C6" i="17"/>
  <c r="C8" i="17"/>
  <c r="C16" i="17"/>
  <c r="G20" i="17"/>
  <c r="C14" i="17"/>
  <c r="C11" i="17"/>
  <c r="C5" i="16"/>
  <c r="C4" i="16"/>
  <c r="D9" i="14"/>
  <c r="J6" i="14"/>
  <c r="J9" i="14" s="1"/>
  <c r="I6" i="14"/>
  <c r="I9" i="14"/>
  <c r="H6" i="14"/>
  <c r="H9" i="14" s="1"/>
  <c r="G6" i="14"/>
  <c r="G9" i="14"/>
  <c r="F6" i="14"/>
  <c r="F9" i="14" s="1"/>
  <c r="E6" i="14"/>
  <c r="E9" i="14"/>
  <c r="D6" i="14"/>
  <c r="C6" i="14"/>
  <c r="C9" i="14"/>
  <c r="B6" i="14"/>
  <c r="B9" i="14"/>
  <c r="B13" i="8"/>
  <c r="C3" i="14"/>
  <c r="D3" i="14"/>
  <c r="E3" i="14"/>
  <c r="F3" i="14"/>
  <c r="G3" i="14"/>
  <c r="H3" i="14"/>
  <c r="I3" i="14"/>
  <c r="J3" i="14"/>
  <c r="B9" i="13"/>
  <c r="C6" i="13"/>
  <c r="C9" i="13"/>
  <c r="B6" i="13"/>
  <c r="D4" i="13"/>
  <c r="D6" i="13"/>
  <c r="D9" i="13" s="1"/>
  <c r="C4" i="13"/>
  <c r="D3" i="13"/>
  <c r="E3" i="13"/>
  <c r="F3" i="13"/>
  <c r="G3" i="13"/>
  <c r="H3" i="13"/>
  <c r="I3" i="13"/>
  <c r="J3" i="13"/>
  <c r="C3" i="13"/>
  <c r="B6" i="12"/>
  <c r="B9" i="12"/>
  <c r="C4" i="12"/>
  <c r="C9" i="12"/>
  <c r="C3" i="12"/>
  <c r="D3" i="12"/>
  <c r="E3" i="12"/>
  <c r="F3" i="12"/>
  <c r="G3" i="12"/>
  <c r="H3" i="12"/>
  <c r="I3" i="12"/>
  <c r="J3" i="12"/>
  <c r="J12" i="11"/>
  <c r="J10" i="11"/>
  <c r="I10" i="11"/>
  <c r="H10" i="11"/>
  <c r="G10" i="11"/>
  <c r="F10" i="11"/>
  <c r="E10" i="11"/>
  <c r="D10" i="11"/>
  <c r="C10" i="11"/>
  <c r="C12" i="11"/>
  <c r="D3" i="11"/>
  <c r="E3" i="11"/>
  <c r="F3" i="11"/>
  <c r="G3" i="11"/>
  <c r="H3" i="11"/>
  <c r="I3" i="11"/>
  <c r="J3" i="11"/>
  <c r="O6" i="11"/>
  <c r="C6" i="11"/>
  <c r="C3" i="11"/>
  <c r="F9" i="10"/>
  <c r="G13" i="9"/>
  <c r="C16" i="8"/>
  <c r="D16" i="8"/>
  <c r="E16" i="8"/>
  <c r="F16" i="8"/>
  <c r="G16" i="8"/>
  <c r="H16" i="8"/>
  <c r="I16" i="8"/>
  <c r="J16" i="8"/>
  <c r="C9" i="8"/>
  <c r="D9" i="8"/>
  <c r="E9" i="8"/>
  <c r="F9" i="8"/>
  <c r="G9" i="8"/>
  <c r="H9" i="8"/>
  <c r="I9" i="8"/>
  <c r="J9" i="8"/>
  <c r="D5" i="8"/>
  <c r="C5" i="8"/>
  <c r="B5" i="8"/>
  <c r="C4" i="8"/>
  <c r="B4" i="8"/>
  <c r="J6" i="8"/>
  <c r="I6" i="8"/>
  <c r="H6" i="8"/>
  <c r="G6" i="8"/>
  <c r="F6" i="8"/>
  <c r="E6" i="8"/>
  <c r="D6" i="8"/>
  <c r="C6" i="8"/>
  <c r="B6" i="8"/>
  <c r="J3" i="8"/>
  <c r="B3" i="8"/>
  <c r="C2" i="8"/>
  <c r="D2" i="8"/>
  <c r="E2" i="8"/>
  <c r="F2" i="8"/>
  <c r="G2" i="8"/>
  <c r="H2" i="8"/>
  <c r="I2" i="8"/>
  <c r="J2" i="8"/>
  <c r="C26" i="7"/>
  <c r="B26" i="7"/>
  <c r="B7" i="6" s="1"/>
  <c r="D7" i="6" s="1"/>
  <c r="D21" i="7"/>
  <c r="D20" i="7"/>
  <c r="D19" i="7"/>
  <c r="D18" i="7"/>
  <c r="D17" i="7"/>
  <c r="D16" i="7"/>
  <c r="D15" i="7"/>
  <c r="D14" i="7"/>
  <c r="D13" i="7"/>
  <c r="D12" i="7"/>
  <c r="D11" i="7"/>
  <c r="C10" i="7"/>
  <c r="C22" i="7" s="1"/>
  <c r="C6" i="6" s="1"/>
  <c r="B10" i="7"/>
  <c r="D10" i="7" s="1"/>
  <c r="B22" i="7"/>
  <c r="B6" i="6" s="1"/>
  <c r="D7" i="7"/>
  <c r="E7" i="7" s="1"/>
  <c r="F7" i="7" s="1"/>
  <c r="D5" i="7"/>
  <c r="E5" i="7" s="1"/>
  <c r="F5" i="7" s="1"/>
  <c r="D3" i="7"/>
  <c r="E3" i="7" s="1"/>
  <c r="F3" i="7" s="1"/>
  <c r="C7" i="6"/>
  <c r="C3" i="5"/>
  <c r="D3" i="5"/>
  <c r="E3" i="5"/>
  <c r="F3" i="5"/>
  <c r="G3" i="5"/>
  <c r="H3" i="5"/>
  <c r="I3" i="5"/>
  <c r="C12" i="8"/>
  <c r="B12" i="8"/>
  <c r="B11" i="8"/>
  <c r="B18" i="8"/>
  <c r="E4" i="2"/>
  <c r="C4" i="2"/>
  <c r="C3" i="2"/>
  <c r="E3" i="2"/>
  <c r="B19" i="8"/>
  <c r="B7" i="8"/>
  <c r="K3" i="8"/>
  <c r="B20" i="8"/>
  <c r="K6" i="8"/>
  <c r="J10" i="8"/>
  <c r="D5" i="5"/>
  <c r="C13" i="8"/>
  <c r="C20" i="8"/>
  <c r="B5" i="5"/>
  <c r="C10" i="8"/>
  <c r="B4" i="5"/>
  <c r="D13" i="8"/>
  <c r="D20" i="8" s="1"/>
  <c r="C5" i="5"/>
  <c r="C11" i="8"/>
  <c r="C18" i="8" s="1"/>
  <c r="B6" i="5"/>
  <c r="I4" i="5"/>
  <c r="D6" i="11"/>
  <c r="D12" i="11"/>
  <c r="C3" i="8"/>
  <c r="C7" i="8"/>
  <c r="E4" i="13"/>
  <c r="D4" i="12"/>
  <c r="D6" i="7"/>
  <c r="E6" i="7" s="1"/>
  <c r="D4" i="8"/>
  <c r="D6" i="12"/>
  <c r="D9" i="12" s="1"/>
  <c r="E4" i="12"/>
  <c r="E5" i="8"/>
  <c r="E6" i="13"/>
  <c r="E9" i="13" s="1"/>
  <c r="F4" i="13"/>
  <c r="J17" i="8"/>
  <c r="D3" i="8"/>
  <c r="E6" i="11"/>
  <c r="C17" i="8"/>
  <c r="F6" i="11"/>
  <c r="E3" i="8"/>
  <c r="E12" i="11"/>
  <c r="E6" i="12"/>
  <c r="E9" i="12" s="1"/>
  <c r="F4" i="12"/>
  <c r="E4" i="8"/>
  <c r="D7" i="8"/>
  <c r="F5" i="8"/>
  <c r="F6" i="13"/>
  <c r="F9" i="13" s="1"/>
  <c r="G4" i="13"/>
  <c r="E7" i="8"/>
  <c r="F4" i="8"/>
  <c r="F6" i="12"/>
  <c r="F9" i="12"/>
  <c r="G4" i="12"/>
  <c r="F12" i="11"/>
  <c r="G6" i="11"/>
  <c r="F3" i="8"/>
  <c r="G6" i="13"/>
  <c r="G9" i="13" s="1"/>
  <c r="H4" i="13"/>
  <c r="G5" i="8"/>
  <c r="D10" i="5"/>
  <c r="E10" i="5"/>
  <c r="F7" i="8"/>
  <c r="F10" i="8"/>
  <c r="F17" i="8" s="1"/>
  <c r="E4" i="5"/>
  <c r="F10" i="5"/>
  <c r="G4" i="8"/>
  <c r="G6" i="12"/>
  <c r="G9" i="12"/>
  <c r="H4" i="12"/>
  <c r="F11" i="8"/>
  <c r="F18" i="8"/>
  <c r="E6" i="5"/>
  <c r="H5" i="8"/>
  <c r="H6" i="13"/>
  <c r="H9" i="13"/>
  <c r="I4" i="13"/>
  <c r="H6" i="11"/>
  <c r="G3" i="8"/>
  <c r="G12" i="11"/>
  <c r="H10" i="5"/>
  <c r="H3" i="8"/>
  <c r="I6" i="11"/>
  <c r="H12" i="11"/>
  <c r="I5" i="8"/>
  <c r="I6" i="13"/>
  <c r="I9" i="13"/>
  <c r="J4" i="13"/>
  <c r="G7" i="8"/>
  <c r="H4" i="8"/>
  <c r="H6" i="12"/>
  <c r="H9" i="12"/>
  <c r="I4" i="12"/>
  <c r="G11" i="8"/>
  <c r="G18" i="8"/>
  <c r="F6" i="5"/>
  <c r="G10" i="5"/>
  <c r="G10" i="8"/>
  <c r="F4" i="5"/>
  <c r="H12" i="8"/>
  <c r="H19" i="8"/>
  <c r="G7" i="5"/>
  <c r="H11" i="8"/>
  <c r="H18" i="8"/>
  <c r="G6" i="5"/>
  <c r="J5" i="8"/>
  <c r="K5" i="8"/>
  <c r="J6" i="13"/>
  <c r="J9" i="13"/>
  <c r="I3" i="8"/>
  <c r="I12" i="11"/>
  <c r="I12" i="8"/>
  <c r="I19" i="8" s="1"/>
  <c r="H7" i="5"/>
  <c r="H7" i="8"/>
  <c r="G17" i="8"/>
  <c r="I10" i="5"/>
  <c r="I6" i="12"/>
  <c r="I9" i="12"/>
  <c r="J4" i="12"/>
  <c r="I4" i="8"/>
  <c r="H10" i="8"/>
  <c r="G4" i="5"/>
  <c r="I7" i="8"/>
  <c r="H17" i="8"/>
  <c r="J4" i="8"/>
  <c r="J6" i="12"/>
  <c r="J9" i="12"/>
  <c r="I11" i="8"/>
  <c r="I18" i="8" s="1"/>
  <c r="H6" i="5"/>
  <c r="J12" i="8"/>
  <c r="J19" i="8" s="1"/>
  <c r="I7" i="5"/>
  <c r="I10" i="8"/>
  <c r="H4" i="5"/>
  <c r="K4" i="8"/>
  <c r="J7" i="8"/>
  <c r="I17" i="8"/>
  <c r="J11" i="8"/>
  <c r="J18" i="8" s="1"/>
  <c r="I6" i="5"/>
  <c r="G2" i="19" l="1"/>
  <c r="B10" i="8"/>
  <c r="D6" i="5"/>
  <c r="E11" i="8"/>
  <c r="E18" i="8" s="1"/>
  <c r="D11" i="8"/>
  <c r="D18" i="8" s="1"/>
  <c r="C6" i="5"/>
  <c r="E10" i="8"/>
  <c r="E17" i="8" s="1"/>
  <c r="D4" i="5"/>
  <c r="C4" i="5"/>
  <c r="D10" i="8"/>
  <c r="D17" i="8" s="1"/>
  <c r="F6" i="7"/>
  <c r="G12" i="8"/>
  <c r="G19" i="8" s="1"/>
  <c r="F7" i="5"/>
  <c r="F12" i="8"/>
  <c r="F19" i="8" s="1"/>
  <c r="E7" i="5"/>
  <c r="D7" i="5"/>
  <c r="E12" i="8"/>
  <c r="E19" i="8" s="1"/>
  <c r="D12" i="8"/>
  <c r="C7" i="5"/>
  <c r="C19" i="8"/>
  <c r="C14" i="8"/>
  <c r="C21" i="8" s="1"/>
  <c r="B7" i="5"/>
  <c r="B8" i="5" s="1"/>
  <c r="I5" i="5"/>
  <c r="I8" i="5" s="1"/>
  <c r="J13" i="8"/>
  <c r="H5" i="5"/>
  <c r="H8" i="5" s="1"/>
  <c r="I13" i="8"/>
  <c r="H13" i="8"/>
  <c r="G5" i="5"/>
  <c r="G8" i="5" s="1"/>
  <c r="F5" i="5"/>
  <c r="F8" i="5" s="1"/>
  <c r="G13" i="8"/>
  <c r="F13" i="8"/>
  <c r="E5" i="5"/>
  <c r="E13" i="8"/>
  <c r="C7" i="16"/>
  <c r="D6" i="6"/>
  <c r="D2" i="7"/>
  <c r="E2" i="7" s="1"/>
  <c r="F2" i="7" s="1"/>
  <c r="B4" i="7" l="1"/>
  <c r="B5" i="6" s="1"/>
  <c r="C4" i="7"/>
  <c r="C8" i="7" s="1"/>
  <c r="C8" i="5"/>
  <c r="B14" i="8"/>
  <c r="B21" i="8" s="1"/>
  <c r="B17" i="8"/>
  <c r="D8" i="5"/>
  <c r="D14" i="5"/>
  <c r="E8" i="5"/>
  <c r="D11" i="5"/>
  <c r="D19" i="8"/>
  <c r="D14" i="8"/>
  <c r="D21" i="8" s="1"/>
  <c r="J20" i="8"/>
  <c r="J14" i="8"/>
  <c r="J21" i="8" s="1"/>
  <c r="I11" i="5"/>
  <c r="I12" i="5" s="1"/>
  <c r="I14" i="5"/>
  <c r="I20" i="8"/>
  <c r="I14" i="8"/>
  <c r="I21" i="8" s="1"/>
  <c r="H14" i="5"/>
  <c r="H11" i="5"/>
  <c r="H12" i="5" s="1"/>
  <c r="G14" i="5"/>
  <c r="G11" i="5"/>
  <c r="G12" i="5" s="1"/>
  <c r="H14" i="8"/>
  <c r="H21" i="8" s="1"/>
  <c r="H20" i="8"/>
  <c r="F11" i="5"/>
  <c r="F12" i="5" s="1"/>
  <c r="F14" i="5"/>
  <c r="G14" i="8"/>
  <c r="G21" i="8" s="1"/>
  <c r="G20" i="8"/>
  <c r="F20" i="8"/>
  <c r="F14" i="8"/>
  <c r="F21" i="8" s="1"/>
  <c r="E14" i="5"/>
  <c r="E11" i="5"/>
  <c r="E12" i="5" s="1"/>
  <c r="E20" i="8"/>
  <c r="E14" i="8"/>
  <c r="E21" i="8" s="1"/>
  <c r="B8" i="7" l="1"/>
  <c r="B4" i="6" s="1"/>
  <c r="D4" i="7"/>
  <c r="D8" i="7" s="1"/>
  <c r="C5" i="6"/>
  <c r="D5" i="6" s="1"/>
  <c r="C11" i="5"/>
  <c r="C12" i="5" s="1"/>
  <c r="D12" i="5"/>
  <c r="C4" i="6"/>
  <c r="C27" i="7"/>
  <c r="E4" i="7" l="1"/>
  <c r="F4" i="7" s="1"/>
  <c r="F8" i="7" s="1"/>
  <c r="G8" i="7" s="1"/>
  <c r="B27" i="7"/>
  <c r="B10" i="5"/>
  <c r="C10" i="5"/>
  <c r="C8" i="6"/>
  <c r="C9" i="6" s="1"/>
  <c r="B8" i="6"/>
  <c r="B15" i="5"/>
  <c r="D4" i="6"/>
  <c r="B11" i="5" l="1"/>
  <c r="B12" i="5" s="1"/>
  <c r="D8" i="6"/>
  <c r="C15" i="5"/>
  <c r="B9" i="6"/>
  <c r="D9" i="6" s="1"/>
  <c r="C14" i="5"/>
  <c r="D15" i="5" l="1"/>
  <c r="D16" i="5" s="1"/>
  <c r="C16" i="5"/>
  <c r="B14" i="5"/>
  <c r="B16" i="5" s="1"/>
  <c r="E15" i="5" l="1"/>
  <c r="E16" i="5" s="1"/>
  <c r="F15" i="5" l="1"/>
  <c r="F16" i="5" s="1"/>
  <c r="G15" i="5" l="1"/>
  <c r="G16" i="5" s="1"/>
  <c r="H15" i="5" l="1"/>
  <c r="H16" i="5" s="1"/>
  <c r="I15" i="5" l="1"/>
  <c r="I16" i="5" s="1"/>
  <c r="C2" i="2" l="1"/>
  <c r="E2" i="2" s="1"/>
  <c r="E5" i="2" s="1"/>
</calcChain>
</file>

<file path=xl/sharedStrings.xml><?xml version="1.0" encoding="utf-8"?>
<sst xmlns="http://schemas.openxmlformats.org/spreadsheetml/2006/main" count="850" uniqueCount="452">
  <si>
    <t>Contents</t>
  </si>
  <si>
    <t>Valuation summary</t>
  </si>
  <si>
    <t>Business Plan</t>
  </si>
  <si>
    <t>Graphs</t>
  </si>
  <si>
    <t>Use of funds</t>
  </si>
  <si>
    <t>Budget</t>
  </si>
  <si>
    <t>Market analysis</t>
  </si>
  <si>
    <t>VC valuation</t>
  </si>
  <si>
    <t>Exits</t>
  </si>
  <si>
    <t>Clean meat - Revenue model</t>
  </si>
  <si>
    <t>Animal fat - revenue model</t>
  </si>
  <si>
    <t>Foie gras - revenue model</t>
  </si>
  <si>
    <t>Cultured Fish - revenue model</t>
  </si>
  <si>
    <t>Competition</t>
  </si>
  <si>
    <t>Discount rate</t>
  </si>
  <si>
    <t>Payroll</t>
  </si>
  <si>
    <t>Equipment</t>
  </si>
  <si>
    <t>Valuation method</t>
  </si>
  <si>
    <t>Value ($M)</t>
  </si>
  <si>
    <t>Weighting</t>
  </si>
  <si>
    <t>Weighted value ($M)</t>
  </si>
  <si>
    <t>DCF</t>
  </si>
  <si>
    <t>VC comparables</t>
  </si>
  <si>
    <t>Comparable transactions</t>
  </si>
  <si>
    <t>Weighted average fair value of equity ($M)</t>
  </si>
  <si>
    <t>Valuation date</t>
  </si>
  <si>
    <t>First year end date</t>
  </si>
  <si>
    <t>Amounts in $M, unless otherwise stated</t>
  </si>
  <si>
    <t>Year</t>
  </si>
  <si>
    <t>Terminal value</t>
  </si>
  <si>
    <t>Cultured fish revenues</t>
  </si>
  <si>
    <t>Cultured fat revenues</t>
  </si>
  <si>
    <t>Cultured foie gras revenues</t>
  </si>
  <si>
    <t>Total revenues</t>
  </si>
  <si>
    <t>COGS margin</t>
  </si>
  <si>
    <t>COGS</t>
  </si>
  <si>
    <t>Gross Profit</t>
  </si>
  <si>
    <t>Sales, marketing &amp; operational expenses</t>
  </si>
  <si>
    <t>R&amp;D expenses</t>
  </si>
  <si>
    <t>EBITDA</t>
  </si>
  <si>
    <t>Depreciation</t>
  </si>
  <si>
    <t>EBIT</t>
  </si>
  <si>
    <t>Working capital as % of total revenues</t>
  </si>
  <si>
    <t>Change in working capital</t>
  </si>
  <si>
    <t>CAPEX</t>
  </si>
  <si>
    <t>Corporate tax</t>
  </si>
  <si>
    <t>Free cash flow</t>
  </si>
  <si>
    <t>Terminal growth rate</t>
  </si>
  <si>
    <t>Partial period</t>
  </si>
  <si>
    <t>Mid-period</t>
  </si>
  <si>
    <t>Discount factor</t>
  </si>
  <si>
    <t>Discounted free cash flows</t>
  </si>
  <si>
    <t>Debt</t>
  </si>
  <si>
    <t>Cash</t>
  </si>
  <si>
    <t>Total</t>
  </si>
  <si>
    <t>Gross profit</t>
  </si>
  <si>
    <t>Amounts in €</t>
  </si>
  <si>
    <t>Category</t>
  </si>
  <si>
    <t>R&amp;D / manufacturing</t>
  </si>
  <si>
    <t>Equipment &amp; machinery</t>
  </si>
  <si>
    <t>Operating expenses</t>
  </si>
  <si>
    <t>Facility</t>
  </si>
  <si>
    <t>Contingency</t>
  </si>
  <si>
    <t>Research &amp; Development</t>
  </si>
  <si>
    <t>Wages/Taxes/Benefits</t>
  </si>
  <si>
    <t>R&amp;D Consumables and animal cells</t>
  </si>
  <si>
    <t>Equipment and Service</t>
  </si>
  <si>
    <t xml:space="preserve">Sub-Contracted R&amp;D </t>
  </si>
  <si>
    <t>Production Bioreactor</t>
  </si>
  <si>
    <t>Sub-Contracted R&amp;D (analysis)</t>
  </si>
  <si>
    <t>R&amp;D- Manufacutring</t>
  </si>
  <si>
    <t>Operating Expenses</t>
  </si>
  <si>
    <t>Accounting, Payroll, Banking</t>
  </si>
  <si>
    <t>Legal Fees</t>
  </si>
  <si>
    <t>Patent Fees</t>
  </si>
  <si>
    <t>Phone/Internet/Security/IT</t>
  </si>
  <si>
    <t>Software</t>
  </si>
  <si>
    <t xml:space="preserve">Insurance </t>
  </si>
  <si>
    <t>Office Supplies, Mail, Courier</t>
  </si>
  <si>
    <t>Travel Expenses</t>
  </si>
  <si>
    <t>Business Development, Marketing, PR</t>
  </si>
  <si>
    <t>Consultants</t>
  </si>
  <si>
    <t>Advisory Board Meeting</t>
  </si>
  <si>
    <t>Total Operating Expenses</t>
  </si>
  <si>
    <t>Lease</t>
  </si>
  <si>
    <t>GMP building</t>
  </si>
  <si>
    <t>Total Facility</t>
  </si>
  <si>
    <t xml:space="preserve">TOTAL </t>
  </si>
  <si>
    <t>Market size by segment ($M)</t>
  </si>
  <si>
    <t>Clean meat</t>
  </si>
  <si>
    <t>Cultured fish</t>
  </si>
  <si>
    <t>Animal fat</t>
  </si>
  <si>
    <t>Foie gras</t>
  </si>
  <si>
    <t>Total addressable market</t>
  </si>
  <si>
    <t>Company revenues by segment ($M)</t>
  </si>
  <si>
    <t>Market share by segment %</t>
  </si>
  <si>
    <t>Total market share</t>
  </si>
  <si>
    <t>Companies</t>
  </si>
  <si>
    <t>Year Founded</t>
  </si>
  <si>
    <t>Deal Date</t>
  </si>
  <si>
    <t>Investors</t>
  </si>
  <si>
    <t>Company Country/Territory</t>
  </si>
  <si>
    <t>Post Valuation</t>
  </si>
  <si>
    <t>Pre-money Valuation</t>
  </si>
  <si>
    <t>Deal Size</t>
  </si>
  <si>
    <t>Deal Type</t>
  </si>
  <si>
    <t>Company description</t>
  </si>
  <si>
    <t>Aleph Farms</t>
  </si>
  <si>
    <t>ADQ, Alumni Ventures(Chris Sklarin), Bloom8, BRF (SAO: BRFS3), btov Partners, Cargill, Champel Capital, CJ CheilJedang (KRX: 097950), Cockpit Innovation, CPT Capital, DisruptAD(Mansour AlMulla), L Catterton(Michael Farello), La Maison Partners, Leonardo DiCaprio(Leonardo DiCaprio), Peregrine Ventures, Skyviews Life Science, Strauss Group (TAE: STRS), Thai Union Feedmill (BKK: TFM), VisVires New Protein(Kenneth Lee)</t>
  </si>
  <si>
    <t>Israel</t>
  </si>
  <si>
    <t>Early Stage VC</t>
  </si>
  <si>
    <t>Producer of beef steaks intended to provide authentic meat in a sustainable and cruelty-free way. The company's products are made using a 3D tissue formation technology that combines a sampling of vascular and connective tissues with support, fat, blood vessel, and muscle cells to produce beef products from non-genetically engineered cells, that are not immortalized, isolated from a living cow, without slaughtering the animal and with a significantly reduced impact on the environment, thus enabling consumers to receive a clean and healthy beef.</t>
  </si>
  <si>
    <t>Eat Just</t>
  </si>
  <si>
    <t>Ali Partovi(Ali Partovi), AME Cloud Ventures, Ashvin Patel(Ashvin Patel), Collaborative Fund, Gates Ventures, Hadi Partovi(Hadi Partovi), Horizons Ventures(Ka-Shing Li), Jessica Powell(Jessica Powell), Khosla Ventures(Vinod Khosla), Radicle Impact, Scott Banister(Scott Banister), SXM Global</t>
  </si>
  <si>
    <t>United States</t>
  </si>
  <si>
    <t>Later Stage VC</t>
  </si>
  <si>
    <t>Producer of plant-based egg products intended to offer a healthy, animal-friendly and nutritional food alternative. The company's products are made entirely of plants and animal cells instead of slaughtered livestock, contain zero cholesterol and low saturated fat, enabling individuals to consume sustainable protein sources without affecting their health.</t>
  </si>
  <si>
    <t>Finless Foods</t>
  </si>
  <si>
    <t>At One Ventures(Laurie Menoud), B-Engine, Dainichi, Draper Associates, Gaingels, Hanfield Venture Partners, Hanwha Solutions (KRX: 009830), Humboldt Fund, Justin Kan(Justin Kan), Oliver Street Capital, Sand Hill Angels, Seabird Ventures, SOSV(Po Bronson), Sustainable Ocean Alliance, Toba Capital</t>
  </si>
  <si>
    <t>Developer of cellular-agriculture technologies designed to create delicious, healthy, and accessible plant-based and cell-cultured seafood alternatives. The company offers options for all palates and dietary preferences, enabling consumers to have a range of responsibly produced and sustainable food products to diversify their daily habits and pave the way toward a more sustainable future and healthier ocean.</t>
  </si>
  <si>
    <t>Future Meat</t>
  </si>
  <si>
    <t>ADM Capital, Bits x Bites, Cibus Fund(Alastair Cooper), Emerald Technology Ventures, Manta Ray Ventures, Müller Gruppe, Rich Products Ventures, S2G Ventures(Matthew Walker), Tyson Ventures</t>
  </si>
  <si>
    <t>Producer of plant-based alternative foods designed for replacing traditional animal-based foods with clean meat and cellular agriculture. The company's platform focuses on advancing a distributive manufacturing chain for the cost-efficient, non-GMO production of meat directly from animal cells, without the need to raise or harvest animals, enabling customers to get healthy meat.</t>
  </si>
  <si>
    <t>Impossible Foods</t>
  </si>
  <si>
    <t>Gates Ventures, GV, Horizons Ventures(Ka-Shing Li), Khosla Ventures(Samir Kaul), Late Stage Management</t>
  </si>
  <si>
    <t>Producer of plant-based meat substitutes intended to combine natural ingredients into food products. The company's products are created using a combination of ingredients like fats, amino acids, and vitamins from plants that deliver the texture and taste of conventional beef, enabling consumers to get a healthy alternative for meat and dairy products.</t>
  </si>
  <si>
    <t>Mission Barns</t>
  </si>
  <si>
    <t>10X Capital, Better Ventures, Blue Ledge Capital, Cantos Ventures, Capital V, Enfini Ventures, Envisioning Partners, Global Founders Capital, Green Monday Ventures, Gullspang Re:food, Humboldt Fund, J Ventures, Lever VC(Nick Cooney), Point Nine Capital, Prithvi Ventures, Social Starts</t>
  </si>
  <si>
    <t>Producer of cell-cultured food intended to create clean meat from animal cells. The company's products are based on cells cultivated from selective animals in a nutrient-rich environment by using cellular agriculture to sustainably grow meat without the negative impacts of intensive beast agriculture, thereby enabling customers to get juicy and savory meats in a sustainable and efficient way.</t>
  </si>
  <si>
    <t>Motif FoodWorks</t>
  </si>
  <si>
    <t>Breakthrough Energy Ventures(Christopher Rivest), CPT Capital, Fonterra Ventures(Judith Swales), General Atlantic(Peter Lafer), LDC Innovations, Louis Dreyfus Holding, Viking Global Investors</t>
  </si>
  <si>
    <t>Developer of plant-based food products designed to develop healthy food using genetic engineering and fermentation. The company specializes in sustainable alternative proteins and wide-ranging ingredients for innovative food producers, the products use biotechnology and fermentation to derive proteins from dairy, egg, and meat without compromising the functionality, taste, and nutrition of animal-based ingredients, enabling consumers to access gluten-free, naturally processed and soy-based food products, that are both tasty and healthy at the same time.</t>
  </si>
  <si>
    <t>SCiFi Foods</t>
  </si>
  <si>
    <t>Alumni Ventures(David Shapiro), Andreessen Horowitz, ARG, Correlation Ventures, CPT Capital, Entrée Capital, Pactolus Ventures</t>
  </si>
  <si>
    <t>Producer of meat alternatives intended to make meat the world can depend on. The company creates the next generation of meat alternatives that combine cultivated meat and plant-based meat, enabling customers to enjoy the meat-like taste, sensory experience, and nutrition.</t>
  </si>
  <si>
    <t>SuperMeat</t>
  </si>
  <si>
    <t>Agronomics (LON: ANIC)(Jim Mellon), Good Startup, New Agrarian Company</t>
  </si>
  <si>
    <t>Producer of cultured chicken meat products intended to enhance the food system by providing nutritional security and reducing carbon emissions. The company's products are grown directly from chicken cells in a nutritious feed, with no antibiotics, and possess a pure and deep flavor and aroma, enabling consumers to have sustainably grown poultry products.</t>
  </si>
  <si>
    <t>UPSIDE Foods</t>
  </si>
  <si>
    <t>Atomico(Carolina Brochado), Avi Brown(Avi Brown), Cargill(Sonya Roberts), Fifty Years, Five Seasons Ventures, Gates Ventures, Inevitable Ventures, Jack Welch, KBW Ventures, Kimbal Musk(Kimbal Musk), Kyle Vogt(Kyle Vogt), Richard Branson(Richard Branson), SOSV(Arvind Gupta), Threshold Ventures, Unovis Asset Management(Bruce Friedrich)</t>
  </si>
  <si>
    <t>Operator of a cultivated meat company created to help firms produce real meat, poultry, and seafood directly from animal cells. The company's products are not vegetarian, plant-based or meat alternatives, they are real meat, made without the animal, thereby enabling consumers to consume healthy sustainable food.</t>
  </si>
  <si>
    <t>Mean</t>
  </si>
  <si>
    <t>Verticals</t>
  </si>
  <si>
    <t>Buyer</t>
  </si>
  <si>
    <t>Acquisition Price</t>
  </si>
  <si>
    <t>Beeter</t>
  </si>
  <si>
    <t>FoodTech, LOHAS &amp; Wellness</t>
  </si>
  <si>
    <t>Kerry Group</t>
  </si>
  <si>
    <t>Producer of latest generation textured meat alternatives designed to commercialize a process of texturing vegetable proteins. The company's meat alternatives are gluten free, rich in proteins, low in fat and salt, high in fiber, containing zero cholesterol and vegetable-based meat substitutes that are made from soy and water, and has the bite and texture of chicken.</t>
  </si>
  <si>
    <t>BioTech Foods</t>
  </si>
  <si>
    <t>FoodTech</t>
  </si>
  <si>
    <t>JBS</t>
  </si>
  <si>
    <t>Developer of a food technology designed to produce cultured meat. The company's technology grows animal tissue in a controlled environment using cell culture by combining food safety, animal welfare and sustainability in a product that is suitable for the whole family, enabling customers to access natural, animal-based, slaughter-free and high in protein meats.</t>
  </si>
  <si>
    <t>Eternal Mycofood</t>
  </si>
  <si>
    <t>Artificial Intelligence &amp; Machine Learning, FoodTech</t>
  </si>
  <si>
    <t>Union Group Ventures</t>
  </si>
  <si>
    <t>Provider of animal-free fungal-based food products which intends to make food with high nutritional value protein accessible for everyone. The company's platform uses artificial intelligence and computer vision to improve the fermentation techniques of existing and approved strains to make them more sustainable and cost-effective.</t>
  </si>
  <si>
    <t>Gardein Protein International</t>
  </si>
  <si>
    <t>FoodTech, Manufacturing</t>
  </si>
  <si>
    <t>Pinnacle Foods</t>
  </si>
  <si>
    <t>Producer of plant-based protein foods. The company produces plant-based foods that have similar taste, texture and nutrition as real meats.</t>
  </si>
  <si>
    <t>Sol Cuisine</t>
  </si>
  <si>
    <t>FoodTech, LOHAS &amp; Wellness, Manufacturing</t>
  </si>
  <si>
    <t>PlantPlus Foods</t>
  </si>
  <si>
    <t>Producer of plant-based vegan food products intended to offer animal-friendly nutritional alternatives. The company produces products that are nutritionally superior both to meat-based offerings and to competitive plant-based products, thereby enabling its clients to avail the products to choose the food of their choice.</t>
  </si>
  <si>
    <t>Vivera (Formerly Enko)</t>
  </si>
  <si>
    <t>Producer of plant-based vegetarian food products based in Holten, Netherlands. The company specializes in developing, producing, marketing and selling plant-based meat replacement products based on vegetable proteins, enabling consumers to make healthier and more sustainable food choices.</t>
  </si>
  <si>
    <t>Clean meat - revenue model</t>
  </si>
  <si>
    <t>Cultured meat market (tonnes)</t>
  </si>
  <si>
    <t>Average selling price per kg</t>
  </si>
  <si>
    <t>Cultured meat market ($M)</t>
  </si>
  <si>
    <t>https://www.mckinsey.com/industries/agriculture/our-insights/cultivated-meat-out-of-the-lab-into-the-frying-pan, https://www.grandviewresearch.com/industry-analysis/cultured-meat-market-report, Audit Firm Analysis</t>
  </si>
  <si>
    <t>Audit Firm Analysis</t>
  </si>
  <si>
    <t>CAGR:</t>
  </si>
  <si>
    <t>Peak market share</t>
  </si>
  <si>
    <t>Market share uptake</t>
  </si>
  <si>
    <t>Clean meat Revenues</t>
  </si>
  <si>
    <t>Food flavors &amp; enhancer market ($B)</t>
  </si>
  <si>
    <t>https://www.gminsights.com/industry-analysis/food-flavors-and-enhancers-market</t>
  </si>
  <si>
    <t>Cultured fat market penetration %</t>
  </si>
  <si>
    <t>Audit Firm assumption</t>
  </si>
  <si>
    <t>Cultured fat market ($B)</t>
  </si>
  <si>
    <t>Cultured fat revenues ($M)</t>
  </si>
  <si>
    <t>Foie gras market ($B)</t>
  </si>
  <si>
    <t>https://www.verifiedmarketresearch.com/product/foie-gras-market/#</t>
  </si>
  <si>
    <t>Cultured Foie gras market penetration %</t>
  </si>
  <si>
    <t>Audit Firm assumption - same as fish</t>
  </si>
  <si>
    <t>Cultured foie gras market ($B)</t>
  </si>
  <si>
    <t>Cultured foie gras revenues ($M)</t>
  </si>
  <si>
    <t>Cultured fish - revenue model</t>
  </si>
  <si>
    <t>Cultured fish market ($M)</t>
  </si>
  <si>
    <t>https://www.alliedmarketresearch.com/cultured-meat-market-A06670</t>
  </si>
  <si>
    <t>Cultured fish market penetration %</t>
  </si>
  <si>
    <t>Cultured fish revenues ($M)</t>
  </si>
  <si>
    <t>Last Known Valuation</t>
  </si>
  <si>
    <t>Raised to date</t>
  </si>
  <si>
    <t>Revenue</t>
  </si>
  <si>
    <t>Last Known Valuation Date</t>
  </si>
  <si>
    <t>Country</t>
  </si>
  <si>
    <t>Description</t>
  </si>
  <si>
    <t>Segment</t>
  </si>
  <si>
    <t>Business Status</t>
  </si>
  <si>
    <t>Employees</t>
  </si>
  <si>
    <t>Parent Company</t>
  </si>
  <si>
    <t>Matrix F.T.</t>
  </si>
  <si>
    <t/>
  </si>
  <si>
    <t>Developer and producer of three-dimensional nanofiber scaffolds intended to enable the production of cultivated meat. The company's platform uses synthetic and natural polymers to manufacture 3D nanofiber scaffolds available in a variety of forms to culture lab-grown meat that tastes similar to traditional meat, enabling the food industry to create a healthy lab-grown meat alternative.</t>
  </si>
  <si>
    <t>Generating Revenue</t>
  </si>
  <si>
    <t>CellulaREvolution</t>
  </si>
  <si>
    <t>United Kingdom</t>
  </si>
  <si>
    <t>Developer of a cell culturing technology intended to facilitate cell manufacturing in the fields of cultured meat, cell therapy, and biologics. The company's technology has developed a peptide coating that increases cell proliferation and bioreactor capable of serum-free continuous production, enabling cultured cell therapists, and other biologics companies to eliminate serum from their production process and allow them to change from batch to continuous production.</t>
  </si>
  <si>
    <t>Startup</t>
  </si>
  <si>
    <t>Meatable</t>
  </si>
  <si>
    <t>Netherlands</t>
  </si>
  <si>
    <t>Developer of a stem cell technology designed to manufacture cultured meat. The company's technology eliminates the need to remove any tissue from an animal by using pluripotent stem cells, which possess the ability to turn into any type of cell from muscle to fat without serum, enabling consumers to have efficient, sustainable, and delicious food.</t>
  </si>
  <si>
    <t>Product Development</t>
  </si>
  <si>
    <t>Joe's Future Food</t>
  </si>
  <si>
    <t>China</t>
  </si>
  <si>
    <t>Developer of artificial meat. The company develops artificial meat and cultured alternative protein products at the cellular level, committing to creating a new solution for future food supply.</t>
  </si>
  <si>
    <t>CellX</t>
  </si>
  <si>
    <t>Developer of cell-cultivated meat products. The company develops cell-cultivated meat products by utilizing 3D bioprinting technology, committing to providing sustainable animal protein, enhancing human health, and improving animal welfare.</t>
  </si>
  <si>
    <t>Heuros</t>
  </si>
  <si>
    <t>Australia</t>
  </si>
  <si>
    <t>Developer of non-genetical-based cell technology designed to help in the production of cell-based meat from animal stem cells. The company's technology is free from fetal bovine serum and offers a medium that effectively grows muscle cells from mammals, birds, and fish using the technology that permits the production of cultivated meat at a commercial scale without having to use animal products, hormones, or antibiotics, enabling users to get access to the process of production of slaughter-free meat.</t>
  </si>
  <si>
    <t>MeaTech (PINX: MTTCF)</t>
  </si>
  <si>
    <t>MeaTech 3D Ltd is a deep-tech food company. The company is cultivating meat technologies to improve meat production, simplify the meat supply chain and offer consumers a range of new product offerings. The company aims to provide an alternative to industrialized animal farming that reduces carbon footprint, minimizes water and land usage and prevents the slaughtering of animals. It is developing a novel, proprietary three-dimensional bioprinter to deposit layers of differentiated stem cells, scaffolding, and cell nutrients in a three-dimensional form of structured cultured meat. Through modular factory design, it expects to be able to offer a sustainable solution for producing a variety of beef, chicken and pork products, both as raw materials and whole cuts.</t>
  </si>
  <si>
    <t>Generating Revenue/Not Profitable</t>
  </si>
  <si>
    <t>Mosa Meat</t>
  </si>
  <si>
    <t>Operator of a food technology company intended to produce cultured meat. The company's technology produces meat created by painlessly harvesting muscle cells from a living cow without affecting its health or depleting its tissues, enabling food researchers to find an alternative to meat production and make livestock farming methods sustainable, cheap and environment-friendly.</t>
  </si>
  <si>
    <t>CaroMeats</t>
  </si>
  <si>
    <t>Canada</t>
  </si>
  <si>
    <t>Operator of a sustainable food company intended to provide cultivated meat with natural taste and mouthfeel of natural meat. The company uses tissue engineering-based techniques to build a better future through sustainable cellular agriculture, enabling customers to have meat without causing harm to the environment.</t>
  </si>
  <si>
    <t>Cultimate Foods</t>
  </si>
  <si>
    <t>Germany</t>
  </si>
  <si>
    <t>Producer of cell-cultured food intended to make plant-based meat alternatives. The company develops cell-cultured meat alternatives with cultivated fat biomass and cell-engineered adipose tissue, enabling consumers to get more efficient, sustainable and moral way to consume meat without compromising on experience.</t>
  </si>
  <si>
    <t>SeaWith</t>
  </si>
  <si>
    <t>South Korea</t>
  </si>
  <si>
    <t>Producer of clean meat intended to prevent raising and slaughtering of livestock from existing livestock settings. The company develops clean meat, which is no different than actual meat, in a laboratory using their technologies and their own culture medium using seaweed and 3D structures, providing customers with seaweed processed food and cultured meat that is delicious and affordable.</t>
  </si>
  <si>
    <t>Meatiply</t>
  </si>
  <si>
    <t>Singapore</t>
  </si>
  <si>
    <t>Producer of cultivated meat cuts intended to make tasty, real meat that's healthier, kinder to animals and cleaner to the planet. The company multiplies cells derived from the meat of livestock animals to turn them into the meat by sourcing the best cells, growing them and maturing them, enabling customers to enjoy real meat without having to harm the animal that it came from.</t>
  </si>
  <si>
    <t>Gourmey</t>
  </si>
  <si>
    <t>France</t>
  </si>
  <si>
    <t>Producer of cultivated meat intended to re-invent foie gras without force-feeding or slaughter from duck cells. The company prepares the meat in labs by placing the cells in a cultivator where they benefit from its suitable conditions of perfect temperature, basic nutrients and the space to grow, enabling consumers to bring delicious meat that is respectful of our health, the environment and the animals.</t>
  </si>
  <si>
    <t>Mzansi Meat</t>
  </si>
  <si>
    <t>South Africa</t>
  </si>
  <si>
    <t>Producer of cultivated meat intended to reinvent how people think about food, for the benefit of the planet, human health and animals' lives. The company utilizes cell-harvesting and serum-free culture medium and growth factors to engineer optimal scaffolds and develop the traditional mouth-feel and textures of meat, enabling customers to purchase healthier meat products while making its consumption more sustainable at the same time.</t>
  </si>
  <si>
    <t>Cellmeat</t>
  </si>
  <si>
    <t>Producer of cultured meat intended to create sustainable meat without animal slaughter. The company forms meat tissue from the cells which produce cultured meat as a food substitute, providing the food and livestock industry with improved cultured meat in form and texture making it indistinguishable from conventional meat.</t>
  </si>
  <si>
    <t>Mogale Meat</t>
  </si>
  <si>
    <t>Producer of cultured meat intended to make healthy, nutritious and cell-based meat. The company's product uses cellular agriculture for meat production allowing the growing population access to a vital source of nutrients while supporting a rich natural environment, enabling consumers to get cultured meat that is indistinguishable from current classic meat.</t>
  </si>
  <si>
    <t>Mirai Foods</t>
  </si>
  <si>
    <t>Switzerland</t>
  </si>
  <si>
    <t>Producer of cultured meat intended to offer meat products cultivated from animal stem cells without the need to slaughter an animal or use any genetic modification. The company cultivates meat products in the lab using animal stem cells without the use of any genetic modification and reduces greenhouse gas emissions, and land and water usage, enabling consumers to consume food that is environmentally, ethically and economically sustainable.</t>
  </si>
  <si>
    <t>Magic Valley</t>
  </si>
  <si>
    <t>Producer of lab-grown meat intended to meet the global demand for animal-based food products. The company cultures the cells, acquired through a biopsy from live animals, in a bioreactor in FBS-free media and reprograms them into induced pluripotent stem cells and then characterizes and differentiates the cells into muscle and fat in order to create real meat products, enabling clients to remove animals from the supply chain and reducing the biological risk and disease risk.</t>
  </si>
  <si>
    <t>Ohayo Valley</t>
  </si>
  <si>
    <t>Producer of sustainably cultivated beef products intended to reduce carbon emissions associated with traditional beef production. The company blends plant-based meat and cultivated meat to develop cultivated wagyu ribeye and other beef products, enabling customers to eat deliciously sustainable meat.</t>
  </si>
  <si>
    <t>Innocent Meat</t>
  </si>
  <si>
    <t>Provider of a plug-and-play system to help meat producers to transition to cell-based meat. The company's model provides food producers with growth media, cell lines, scaffolding and supplies them with manufacturing, hardware consisting of bioreactors, and filtration systems, thereby providing clients the management of the production, ensuring safety and efficiency for clean meet processes.</t>
  </si>
  <si>
    <t>Product In Beta Test</t>
  </si>
  <si>
    <t>OMeat</t>
  </si>
  <si>
    <t>Provider of cell-cultured meat intended to help economically scale sustainable meat production. The company pioneers in game-changing solutions to health, environmental, and animal welfare challenges posed by animal agriculture, thereby helping the cultivated meat industry sustainably increase meat production.</t>
  </si>
  <si>
    <t>Whiteboard Foods</t>
  </si>
  <si>
    <t>Provider of culinary creations intended for kitchen tables and restaurant menus around the world. The company's creations are offering a new generation of innovators and tastemakers who are crafting a world of sustainable, ethical, and cruelty-free food, enabling users to transform plant-based meat, cultured meat, and alternative protein into anything from comfort food to avant-garde cuisine.</t>
  </si>
  <si>
    <t>Balletic Foods</t>
  </si>
  <si>
    <t>Provider of meat products intended to bring sustainable, clean, cell-based meat to the world. The company's products are developed using meat technology and bring cell-based meat to the market, enabling customers to access crafted meat.</t>
  </si>
  <si>
    <t>Cubiq Foods</t>
  </si>
  <si>
    <t>Spain</t>
  </si>
  <si>
    <t>Developer and producer of oil intended for industrial customers who want to produce healthy foods. The company through the utilization of the technological platform using culture cells and techniques of oil and water emulsions gelling to produce oils rich in omega-3 and fat replacers for saturated vegetable and animal fats, as ingredients of food products, thereby providing alternative oils containing omega-3 fatty acids for growth in production.</t>
  </si>
  <si>
    <t>Multus Media</t>
  </si>
  <si>
    <t>Developer of a production platform designed to cultivate growth factor proteins. The company's platform offers optimization of a variety of growth factor proteins produced by genetically engineered microorganisms which eliminate the environmental impact of using animal serum-based growth media to meet the diverse set of needs in growing different animal cell types and tissues, enabling cultivated meat companies to flourish thereby reducing the environmental and economic impact of meat production</t>
  </si>
  <si>
    <t>Ark Biotech</t>
  </si>
  <si>
    <t>Manufacturer of fit-for-purpose, bioreactors and operating systems intended for the industrial production of cultivated meat. The company provides real animal protein that is biologically and chemically identical to meat but grown in a bioreactor, offering customers cultivated meat by completely avoiding the slaughter of animals while also offering the real meat we all know and love.</t>
  </si>
  <si>
    <t>Hoxton Farms</t>
  </si>
  <si>
    <t>Producer of animal-free fat using tissue culture system based in London, United Kingdom. The company's platform combines cell biology and mathematical modeling to produce purified animal fat in bioreactors, providing meat and other industries such as bakery, confectionery and cosmetics with cruelty-free cultivated fat.</t>
  </si>
  <si>
    <t>Cell Ag Tech</t>
  </si>
  <si>
    <t>Developer of cellular agriculture technologies intended to produce sustainable seafood from stem cells. The company's technologies produce seafood that is free from mercury, plastic, antibiotics and hormones, enabling people to have a sustainable source of seafood and nutrition.</t>
  </si>
  <si>
    <t>Cultured Decadence</t>
  </si>
  <si>
    <t>Developer of novel methods designed to make crustacean products. The company develops products using cell culture and tissue engineering techniques to make lobster and crab meat directly from the animals' cells (no shell, no organs, no waste), enabling businesses to help serve the growing demand for nutritious and sustainable seafood worldwide.</t>
  </si>
  <si>
    <t>DaNAgreen</t>
  </si>
  <si>
    <t>Developer of ECM-like 3D cell culture scaffolds intended to mass-produce cultured meat products. The company modifies its existing medical-grade scaffold ProtinetTM, originally for making mini-organs, and completes developing food-grade edible scaffold ProtinetTM-P, enabling muscle cells to grow into meats through the one-step process from cell attachment and growth to muscle formation.</t>
  </si>
  <si>
    <t>Meatafora</t>
  </si>
  <si>
    <t>Develper of a clean meat platform designed to produce and grow cultured meat without the use of animal serum. The company's services include producing quality meat grown directedly from cells, using edible and affordable plant-based platforms and in a scalable and sustainable animal-friendly process, enabling clients to get high yields of cultured meat that improves nutritional security while also increasing food safety worldwide.</t>
  </si>
  <si>
    <t>Because, Animals.</t>
  </si>
  <si>
    <t>Operator of a biotechnology company intended to develop cultured meat for pet food. The company's food products are made from sustainable ingredients like nutritional yeast by developing novel approaches in green biotechnology applied to food production that uses biodegradable packaging and animal-free pet food and currently produces nutritious, sustainable pet food products made with other cultured ingredients such as probiotics and nutritional yeast, enabling pet owners to efficiently maintain the health of their pets.</t>
  </si>
  <si>
    <t>Roslin Technologies</t>
  </si>
  <si>
    <t>Operator of an ag-tech and food tech company committed to focusing on the science of sustainable protein. The company core technology and IP platforms are built around immortal pluripotent stem cells and genomic capabilities to supply these cell lines and associated media formulations to the cultivated meat industry and use the cell lines to develop cell therapies for incurable animal diseases and it has built an insect genetics business to sell superior insect breeding lines to insect protein producers, enabling meat industry companies to help reduce cost and go to market faster.</t>
  </si>
  <si>
    <t>Orbillion</t>
  </si>
  <si>
    <t>Producer of clean meat intended to supply farm products directly. The company develops cell-based meat products from heritage cell lines that are directly sourced from farmers, enabling consumers to consume healthy, ethical, and flavorful meat products.</t>
  </si>
  <si>
    <t>Vow Foods</t>
  </si>
  <si>
    <t>Producer of cultivated exotic meat intended to be grown artificially in labs. The company's meat is grown using animal biopsy in a cultivator assisted by a nutrient-dense medium to create sustainable and ethical meat from a wide variety of animals, enabling consumers to have nutritious and delicious food without consuming natural resources.</t>
  </si>
  <si>
    <t>Ivy Farm Technologies</t>
  </si>
  <si>
    <t>Producer of cultured meat products intended to provide slaughter-free food to supermarkets and restaurants. The company's products are free from antibiotics, nitrates, and GMOs which makes them organic and healthy as it is curated with vitamins and nutrients, enabling customers to avail their favorite food product guilt-free.</t>
  </si>
  <si>
    <t>Lab Farm Foods</t>
  </si>
  <si>
    <t>Producer of cultured meat products intended to utilize induced pluripotent stem cell technology to grow muscle protein cells. The company's technology offers raw materials to companies who wish to create meat products that are healthier and sustainable than conventional meats without harming a single animal in the process, enabling customers to get meat through cell cultivation.</t>
  </si>
  <si>
    <t>Peace of Meat</t>
  </si>
  <si>
    <t>Belgium</t>
  </si>
  <si>
    <t>Producer of food products intended to provide plant-based and cell-based meat alternatives. The company's products are produced through cell line optimization and development of animal-free media formulation for cell cultures focusing on avian fat and liver, enabling customers to have nutritional protein food.</t>
  </si>
  <si>
    <t>MeaTech</t>
  </si>
  <si>
    <t>Higher Steaks</t>
  </si>
  <si>
    <t>Producer of lab-grown meat products intended to address climate change, food shortages and animal welfare. The company's products are made using cell culture techniques where a small sample of cells from an animal will be expanded by feeding these cells, enabling people to get access to eco-friendly, healthy and animal-friendly meat products.</t>
  </si>
  <si>
    <t>Avant Meats</t>
  </si>
  <si>
    <t>Hong Kong</t>
  </si>
  <si>
    <t>Developer of cultivated meat and animal protein food products intended to optimize cell-based agriculture. The company develops cultivated fish protein products with the integration of advanced cell technology that remove heavy metals, plastic micro-particles, antibiotics and other marine pollutants from their product, enabling customers to enjoy pollutant free protein sources.</t>
  </si>
  <si>
    <t>Clean meat; Animal fat</t>
  </si>
  <si>
    <t>Fork &amp; Goode</t>
  </si>
  <si>
    <t>Producer of food products intended to offer pure animal proteins and fats. The company's products include cultivated meat that is produced by growing real meat cells that have the flavor and the key nutrients and are clean, traceable, and delicious, enabling consumers to consume them without affecting their health.</t>
  </si>
  <si>
    <t>Shareholder</t>
  </si>
  <si>
    <t># of shares</t>
  </si>
  <si>
    <t>% shareholding</t>
  </si>
  <si>
    <t>Gregory Maubon</t>
  </si>
  <si>
    <t>Aude Planche</t>
  </si>
  <si>
    <t>Topfield Inc</t>
  </si>
  <si>
    <t>Zied Souguir</t>
  </si>
  <si>
    <t>Discount rate calculation</t>
  </si>
  <si>
    <t>%</t>
  </si>
  <si>
    <t>Source</t>
  </si>
  <si>
    <t>Risk free rate</t>
  </si>
  <si>
    <t>20-year US government bond yield (as of 1 September 2022)</t>
  </si>
  <si>
    <t>https://www.treasury.gov/resource-center/data-chart-center/interest-rates/pages/textview.aspx?data=yield</t>
  </si>
  <si>
    <t>Market risk premium</t>
  </si>
  <si>
    <t>Ibbotson, 2011</t>
  </si>
  <si>
    <t>https://psc.ky.gov/pscecf/2012-00221/rateintervention@ag.ky.gov/10252012d/Ibbotsoin_2011_Risk_Premia_Over_Time_Report_(20110207135556).pdf</t>
  </si>
  <si>
    <t>Beta</t>
  </si>
  <si>
    <t>Average beta</t>
  </si>
  <si>
    <t>Size premium</t>
  </si>
  <si>
    <t>Duff &amp; Phelps, 2017</t>
  </si>
  <si>
    <t>https://s3.amazonaws.com/abi-org/Events/CRC_Materials/CRC17/Exhibit+21+-+2017+Valuation+Handbook.pdf</t>
  </si>
  <si>
    <t>Cost of equity</t>
  </si>
  <si>
    <t>Interest rate</t>
  </si>
  <si>
    <t>Cost of debt (post-tax)</t>
  </si>
  <si>
    <t>Debt to total capital</t>
  </si>
  <si>
    <t>Equity to total capital</t>
  </si>
  <si>
    <t>Comparables</t>
  </si>
  <si>
    <t>Tax</t>
  </si>
  <si>
    <t>D/E</t>
  </si>
  <si>
    <t>Relevered</t>
  </si>
  <si>
    <t>Agronomics Ltd</t>
  </si>
  <si>
    <t>Beyond meat Inc</t>
  </si>
  <si>
    <t>Beta average</t>
  </si>
  <si>
    <t>Debt to Equity</t>
  </si>
  <si>
    <t>Long-term Tax rate</t>
  </si>
  <si>
    <t>Relevered beta</t>
  </si>
  <si>
    <t>Management/Admin</t>
  </si>
  <si>
    <t>Year 1</t>
  </si>
  <si>
    <t>Year 2</t>
  </si>
  <si>
    <t>CEO</t>
  </si>
  <si>
    <t>CTO</t>
  </si>
  <si>
    <t>Assistant Manager</t>
  </si>
  <si>
    <t>Business Development/Analyst</t>
  </si>
  <si>
    <t>PR/Marketing/Communications</t>
  </si>
  <si>
    <t>Biomat/ Media Development</t>
  </si>
  <si>
    <t xml:space="preserve">Scientist 1 </t>
  </si>
  <si>
    <t xml:space="preserve">Scientist 2 </t>
  </si>
  <si>
    <t xml:space="preserve">Technician 1 </t>
  </si>
  <si>
    <t xml:space="preserve">Technician 2 </t>
  </si>
  <si>
    <t>Technician 3</t>
  </si>
  <si>
    <t>Technician 4</t>
  </si>
  <si>
    <t>Cell Development</t>
  </si>
  <si>
    <t>Bioreactors</t>
  </si>
  <si>
    <t>Scaleup &amp; Manufacturing</t>
  </si>
  <si>
    <t>Production manager</t>
  </si>
  <si>
    <t>Manufacturing Engineering</t>
  </si>
  <si>
    <t>Technicians</t>
  </si>
  <si>
    <t>Quality Manager</t>
  </si>
  <si>
    <t>Consultants/Advisory Board</t>
  </si>
  <si>
    <t>HR</t>
  </si>
  <si>
    <t>Food  Scientist</t>
  </si>
  <si>
    <t>food Industry</t>
  </si>
  <si>
    <t>Regulatory/QA</t>
  </si>
  <si>
    <t>Total R&amp;M</t>
  </si>
  <si>
    <t>Total Managent</t>
  </si>
  <si>
    <t>Total C&amp;AB</t>
  </si>
  <si>
    <t xml:space="preserve">Total </t>
  </si>
  <si>
    <t>Total R&amp;D</t>
  </si>
  <si>
    <t>Catalog price</t>
  </si>
  <si>
    <t>item numb</t>
  </si>
  <si>
    <t>Biomat lab DD</t>
  </si>
  <si>
    <t>Chemical hood</t>
  </si>
  <si>
    <t xml:space="preserve">chemical hood </t>
  </si>
  <si>
    <t>chemical hood accessory</t>
  </si>
  <si>
    <t xml:space="preserve">Diafiltration </t>
  </si>
  <si>
    <t>SYR2-U10</t>
  </si>
  <si>
    <t>KR2i Universal 110/220V TFF</t>
  </si>
  <si>
    <t xml:space="preserve"> Consumables</t>
  </si>
  <si>
    <t>Freeze dryer</t>
  </si>
  <si>
    <t>Lyophilisateur Lyopvapor™ L-200 Pro</t>
  </si>
  <si>
    <t xml:space="preserve">Vacuum oven </t>
  </si>
  <si>
    <t>Memmert VO101</t>
  </si>
  <si>
    <t xml:space="preserve">pump </t>
  </si>
  <si>
    <t xml:space="preserve">Water purifcator </t>
  </si>
  <si>
    <t xml:space="preserve"> Simplicity® UV</t>
  </si>
  <si>
    <t xml:space="preserve"> Dry glace production</t>
  </si>
  <si>
    <t>System for dry glace</t>
  </si>
  <si>
    <t>Cryogenic grinding</t>
  </si>
  <si>
    <t>B117117</t>
  </si>
  <si>
    <t>cryogenic grinding with dry ice</t>
  </si>
  <si>
    <t>Material and reagent</t>
  </si>
  <si>
    <t>raw material/ glass/balance/pH</t>
  </si>
  <si>
    <t>cell lab</t>
  </si>
  <si>
    <t>Cell Bank/</t>
  </si>
  <si>
    <t>Ventilated positive display cabinet +1 à +15 °C Liebherr</t>
  </si>
  <si>
    <t xml:space="preserve">Ventilated negative display cabinet -20 °C </t>
  </si>
  <si>
    <t>Ultra-low temperature mini freezer -80 °C - coffre - 71 litres</t>
  </si>
  <si>
    <t>Ultra-low temperature -152 °C - coffre - 128 litres</t>
  </si>
  <si>
    <t>Liquid nitrogen tank (large)</t>
  </si>
  <si>
    <t>Liquid nitrogen tank (small)</t>
  </si>
  <si>
    <t xml:space="preserve">Incubator Memmert </t>
  </si>
  <si>
    <t>Incubator CO₂ ICO 156 litres -  150 Memmert</t>
  </si>
  <si>
    <t>manodétendeur</t>
  </si>
  <si>
    <t>Refrigerated Benchtop centrifuge</t>
  </si>
  <si>
    <t>Benchtop centrifuge</t>
  </si>
  <si>
    <t>Biological safety cabinet</t>
  </si>
  <si>
    <t>PSM</t>
  </si>
  <si>
    <t>PSM accessory</t>
  </si>
  <si>
    <t>material and reagent</t>
  </si>
  <si>
    <t>raw material/ glass/balance/microscope</t>
  </si>
  <si>
    <t xml:space="preserve">Bioreactor 1 </t>
  </si>
  <si>
    <t>Material for new bioreactor</t>
  </si>
  <si>
    <t>Bioreactor 2</t>
  </si>
  <si>
    <t>Kitchen/Food Science Lab</t>
  </si>
  <si>
    <t>equipments</t>
  </si>
  <si>
    <t>Food analysis (texture, flover, ….)</t>
  </si>
  <si>
    <t>Food cooking</t>
  </si>
  <si>
    <t>Ancillary</t>
  </si>
  <si>
    <t>Gas  (e.g. oxygen, nitrogen)</t>
  </si>
  <si>
    <t>Network equipment</t>
  </si>
  <si>
    <t>Staff computers</t>
  </si>
  <si>
    <t>Lab computers</t>
  </si>
  <si>
    <t>Phones</t>
  </si>
  <si>
    <t>Security equipment</t>
  </si>
  <si>
    <t>Total production</t>
  </si>
  <si>
    <t>Bioreactors production</t>
  </si>
  <si>
    <t xml:space="preserve">Bioreactor  </t>
  </si>
  <si>
    <t>Material for bioreactor</t>
  </si>
  <si>
    <t>KMPI</t>
  </si>
  <si>
    <t>Centrifuge</t>
  </si>
  <si>
    <t>Equipement</t>
  </si>
  <si>
    <t>sterilization, freezer, packaging</t>
  </si>
  <si>
    <t>Bioractor volume  100L</t>
  </si>
  <si>
    <t>Bioractor  volume  20L</t>
  </si>
  <si>
    <t xml:space="preserve">Bioractor 1000L volume </t>
  </si>
  <si>
    <t xml:space="preserve">Bioractor 100 L volume </t>
  </si>
  <si>
    <t>CSO</t>
  </si>
  <si>
    <t>Cultured meat revenues</t>
  </si>
  <si>
    <t xml:space="preserve">Cultured meat market </t>
  </si>
  <si>
    <t>Fair value of equity as of 1 1 february 2023</t>
  </si>
  <si>
    <t>Shareholders</t>
  </si>
  <si>
    <t>Enterprise Value as of 1 september 2022</t>
  </si>
  <si>
    <t>2023 Use of funds
(seed financing round)</t>
  </si>
  <si>
    <t>2024 Use of funds (series A financing round)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</si>
</sst>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0.0"/>
    <numFmt numFmtId="165" formatCode="0.0%"/>
    <numFmt numFmtId="166" formatCode="#,##0.0;\(#,##0\);&quot;-&quot;"/>
    <numFmt numFmtId="167" formatCode="#,##0;\(#,##0\);&quot;-&quot;"/>
    <numFmt numFmtId="168" formatCode="#,##0.00;\(#,##0.0\);&quot;-&quot;"/>
    <numFmt numFmtId="169" formatCode="#,##0.00\ _€"/>
    <numFmt numFmtId="170" formatCode="#,##0\ &quot;€&quot;"/>
    <numFmt numFmtId="171" formatCode="#,##0.0"/>
    <numFmt numFmtId="172" formatCode="#,##0.0;[Red]\(#,##0.0\)"/>
    <numFmt numFmtId="173" formatCode="0.000%"/>
    <numFmt numFmtId="174" formatCode="0000"/>
    <numFmt numFmtId="175" formatCode="dd\-mmm\-yyyy"/>
    <numFmt numFmtId="176" formatCode="#,###"/>
    <numFmt numFmtId="177" formatCode="#,##0.00;[Red]\(#,##0.00\)"/>
    <numFmt numFmtId="178" formatCode="#,##0;[Red]\(#,##0\)"/>
    <numFmt numFmtId="179" formatCode="_(* #,##0_);_(* \(#,##0\);_(* &quot;-&quot;_);@_)"/>
    <numFmt numFmtId="180" formatCode="0.0000000000000000%"/>
    <numFmt numFmtId="181" formatCode="0.000000000000000%"/>
    <numFmt numFmtId="182" formatCode="&quot;$&quot;#,##0"/>
    <numFmt numFmtId="183" formatCode="#,##0.00\ &quot;€&quot;"/>
  </numFmts>
  <fonts count="39">
    <font>
      <sz val="12"/>
      <color rgb="FF000000"/>
      <name val="Calibri"/>
      <scheme val="minor"/>
    </font>
    <font>
      <sz val="12"/>
      <name val="Calibri"/>
      <family val="2"/>
    </font>
    <font>
      <sz val="12"/>
      <name val="Arial"/>
      <family val="2"/>
    </font>
    <font>
      <b/>
      <sz val="12"/>
      <name val="Arial"/>
      <family val="2"/>
    </font>
    <font>
      <b/>
      <sz val="12"/>
      <name val="Calibri"/>
      <family val="2"/>
    </font>
    <font>
      <b/>
      <u/>
      <sz val="12"/>
      <name val="Arial"/>
      <family val="2"/>
    </font>
    <font>
      <b/>
      <u/>
      <sz val="12"/>
      <name val="Arial"/>
      <family val="2"/>
    </font>
    <font>
      <b/>
      <sz val="12"/>
      <name val="Arial"/>
      <family val="2"/>
    </font>
    <font>
      <sz val="10"/>
      <name val="Arial"/>
      <family val="2"/>
    </font>
    <font>
      <b/>
      <sz val="10"/>
      <name val="Arial"/>
      <family val="2"/>
    </font>
    <font>
      <sz val="10"/>
      <name val="Arial"/>
      <family val="2"/>
    </font>
    <font>
      <b/>
      <sz val="10"/>
      <name val="Arial"/>
      <family val="2"/>
    </font>
    <font>
      <sz val="11"/>
      <name val="Calibri"/>
      <family val="2"/>
    </font>
    <font>
      <b/>
      <sz val="11"/>
      <name val="Calibri"/>
      <family val="2"/>
    </font>
    <font>
      <b/>
      <sz val="12"/>
      <name val="Calibri"/>
      <family val="2"/>
    </font>
    <font>
      <sz val="11"/>
      <name val="Arial"/>
      <family val="2"/>
    </font>
    <font>
      <b/>
      <sz val="12"/>
      <color rgb="FFFFFFFF"/>
      <name val="Arial"/>
      <family val="2"/>
    </font>
    <font>
      <b/>
      <sz val="11"/>
      <name val="Calibri"/>
      <family val="2"/>
    </font>
    <font>
      <sz val="11"/>
      <name val="Calibri"/>
      <family val="2"/>
    </font>
    <font>
      <b/>
      <sz val="8"/>
      <color rgb="FFFFFFFF"/>
      <name val="Arial"/>
      <family val="2"/>
    </font>
    <font>
      <sz val="8"/>
      <name val="Arial"/>
      <family val="2"/>
    </font>
    <font>
      <b/>
      <sz val="8"/>
      <name val="Arial"/>
      <family val="2"/>
    </font>
    <font>
      <b/>
      <sz val="8"/>
      <name val="Calibri"/>
      <family val="2"/>
    </font>
    <font>
      <sz val="8"/>
      <name val="Calibri"/>
      <family val="2"/>
    </font>
    <font>
      <u/>
      <sz val="12"/>
      <name val="Calibri"/>
      <family val="2"/>
    </font>
    <font>
      <u/>
      <sz val="12"/>
      <name val="Calibri"/>
      <family val="2"/>
    </font>
    <font>
      <u/>
      <sz val="12"/>
      <color rgb="FF0000FF"/>
      <name val="Calibri"/>
      <family val="2"/>
    </font>
    <font>
      <sz val="12"/>
      <name val="Calibri"/>
      <family val="2"/>
    </font>
    <font>
      <u/>
      <sz val="8"/>
      <name val="Arial"/>
      <family val="2"/>
    </font>
    <font>
      <u/>
      <sz val="8"/>
      <color rgb="FF0000FF"/>
      <name val="Arial"/>
      <family val="2"/>
    </font>
    <font>
      <b/>
      <sz val="14"/>
      <name val="Calibri"/>
      <family val="2"/>
    </font>
    <font>
      <b/>
      <sz val="12"/>
      <color rgb="FFFFFFFF"/>
      <name val="Calibri"/>
      <family val="2"/>
    </font>
    <font>
      <strike/>
      <sz val="11"/>
      <name val="Calibri"/>
      <family val="2"/>
    </font>
    <font>
      <sz val="11"/>
      <color rgb="FFFF0000"/>
      <name val="Calibri"/>
      <family val="2"/>
    </font>
    <font>
      <b/>
      <sz val="12"/>
      <color theme="0"/>
      <name val="Arial"/>
      <family val="2"/>
    </font>
    <font>
      <b/>
      <sz val="10"/>
      <color theme="0"/>
      <name val="Arial"/>
      <family val="2"/>
    </font>
    <font>
      <b/>
      <sz val="8"/>
      <color theme="0"/>
      <name val="Arial"/>
      <family val="2"/>
    </font>
    <font>
      <sz val="12"/>
      <color rgb="FF000000"/>
      <name val="Arial"/>
      <family val="2"/>
    </font>
    <font>
      <b/>
      <sz val="12"/>
      <color rgb="FF000000"/>
      <name val="Arail"/>
    </font>
  </fonts>
  <fills count="18">
    <fill>
      <patternFill patternType="none"/>
    </fill>
    <fill>
      <patternFill patternType="gray125"/>
    </fill>
    <fill>
      <patternFill patternType="solid">
        <fgColor rgb="FF7030A0"/>
        <bgColor rgb="FF7030A0"/>
      </patternFill>
    </fill>
    <fill>
      <patternFill patternType="solid">
        <fgColor rgb="FFE2EFD9"/>
        <bgColor rgb="FFE2EFD9"/>
      </patternFill>
    </fill>
    <fill>
      <patternFill patternType="solid">
        <fgColor rgb="FFC5E0B3"/>
        <bgColor rgb="FFC5E0B3"/>
      </patternFill>
    </fill>
    <fill>
      <patternFill patternType="solid">
        <fgColor rgb="FFA8D08D"/>
        <bgColor rgb="FFA8D08D"/>
      </patternFill>
    </fill>
    <fill>
      <patternFill patternType="solid">
        <fgColor rgb="FF385623"/>
        <bgColor rgb="FF385623"/>
      </patternFill>
    </fill>
    <fill>
      <patternFill patternType="solid">
        <fgColor rgb="FFDEEAF6"/>
        <bgColor rgb="FFDEEAF6"/>
      </patternFill>
    </fill>
    <fill>
      <patternFill patternType="solid">
        <fgColor rgb="FFFFFF00"/>
        <bgColor rgb="FFFFFF00"/>
      </patternFill>
    </fill>
    <fill>
      <patternFill patternType="solid">
        <fgColor rgb="FFFBE4D5"/>
        <bgColor rgb="FFFBE4D5"/>
      </patternFill>
    </fill>
    <fill>
      <patternFill patternType="solid">
        <fgColor rgb="FF92D050"/>
        <bgColor rgb="FF92D050"/>
      </patternFill>
    </fill>
    <fill>
      <patternFill patternType="solid">
        <fgColor rgb="FF548135"/>
        <bgColor rgb="FF548135"/>
      </patternFill>
    </fill>
    <fill>
      <patternFill patternType="solid">
        <fgColor rgb="FF7030A0"/>
        <bgColor rgb="FF385623"/>
      </patternFill>
    </fill>
    <fill>
      <patternFill patternType="solid">
        <fgColor theme="9" tint="-0.499984740745262"/>
        <bgColor rgb="FF92D050"/>
      </patternFill>
    </fill>
    <fill>
      <patternFill patternType="solid">
        <fgColor theme="9" tint="-0.499984740745262"/>
        <bgColor rgb="FF548135"/>
      </patternFill>
    </fill>
    <fill>
      <patternFill patternType="solid">
        <fgColor theme="9" tint="-0.499984740745262"/>
        <bgColor indexed="64"/>
      </patternFill>
    </fill>
    <fill>
      <patternFill patternType="solid">
        <fgColor theme="0"/>
        <bgColor indexed="64"/>
      </patternFill>
    </fill>
    <fill>
      <patternFill patternType="solid">
        <fgColor theme="0"/>
        <bgColor rgb="FFFFFF00"/>
      </patternFill>
    </fill>
  </fills>
  <borders count="43">
    <border>
      <left/>
      <right/>
      <top/>
      <bottom/>
      <diagonal/>
    </border>
    <border>
      <left/>
      <right/>
      <top/>
      <bottom/>
      <diagonal/>
    </border>
    <border>
      <left/>
      <right style="thin">
        <color auto="1"/>
      </right>
      <top/>
      <bottom/>
      <diagonal/>
    </border>
    <border>
      <left style="thin">
        <color auto="1"/>
      </left>
      <right style="thin">
        <color auto="1"/>
      </right>
      <top/>
      <bottom/>
      <diagonal/>
    </border>
    <border>
      <left/>
      <right/>
      <top style="thin">
        <color rgb="FF000000"/>
      </top>
      <bottom/>
      <diagonal/>
    </border>
    <border>
      <left/>
      <right/>
      <top style="thin">
        <color rgb="FF000000"/>
      </top>
      <bottom/>
      <diagonal/>
    </border>
    <border>
      <left/>
      <right style="thin">
        <color auto="1"/>
      </right>
      <top style="thin">
        <color rgb="FF000000"/>
      </top>
      <bottom/>
      <diagonal/>
    </border>
    <border>
      <left style="thin">
        <color auto="1"/>
      </left>
      <right style="thin">
        <color auto="1"/>
      </right>
      <top style="thin">
        <color rgb="FF000000"/>
      </top>
      <bottom/>
      <diagonal/>
    </border>
    <border>
      <left/>
      <right style="dotted">
        <color rgb="FF969696"/>
      </right>
      <top/>
      <bottom style="dotted">
        <color rgb="FF000000"/>
      </bottom>
      <diagonal/>
    </border>
    <border>
      <left/>
      <right style="dotted">
        <color rgb="FF969696"/>
      </right>
      <top style="dotted">
        <color rgb="FF000000"/>
      </top>
      <bottom style="dotted">
        <color rgb="FF000000"/>
      </bottom>
      <diagonal/>
    </border>
    <border>
      <left/>
      <right style="dotted">
        <color rgb="FF969696"/>
      </right>
      <top style="thin">
        <color rgb="FF000000"/>
      </top>
      <bottom/>
      <diagonal/>
    </border>
    <border>
      <left style="thin">
        <color auto="1"/>
      </left>
      <right style="thin">
        <color auto="1"/>
      </right>
      <top/>
      <bottom style="thin">
        <color rgb="FF000000"/>
      </bottom>
      <diagonal/>
    </border>
    <border>
      <left style="thin">
        <color auto="1"/>
      </left>
      <right/>
      <top style="thin">
        <color rgb="FF000000"/>
      </top>
      <bottom/>
      <diagonal/>
    </border>
    <border>
      <left style="dotted">
        <color rgb="FF969696"/>
      </left>
      <right/>
      <top/>
      <bottom style="dotted">
        <color rgb="FF000000"/>
      </bottom>
      <diagonal/>
    </border>
    <border>
      <left/>
      <right/>
      <top/>
      <bottom style="dotted">
        <color rgb="FF000000"/>
      </bottom>
      <diagonal/>
    </border>
    <border>
      <left style="dotted">
        <color rgb="FF969696"/>
      </left>
      <right/>
      <top style="dotted">
        <color rgb="FF000000"/>
      </top>
      <bottom style="dotted">
        <color rgb="FF000000"/>
      </bottom>
      <diagonal/>
    </border>
    <border>
      <left/>
      <right/>
      <top style="dotted">
        <color rgb="FF000000"/>
      </top>
      <bottom style="dotted">
        <color rgb="FF000000"/>
      </bottom>
      <diagonal/>
    </border>
    <border>
      <left/>
      <right style="dotted">
        <color rgb="FF969696"/>
      </right>
      <top style="dotted">
        <color rgb="FF000000"/>
      </top>
      <bottom style="thin">
        <color rgb="FF000000"/>
      </bottom>
      <diagonal/>
    </border>
    <border>
      <left style="dotted">
        <color rgb="FF969696"/>
      </left>
      <right/>
      <top style="dotted">
        <color rgb="FF000000"/>
      </top>
      <bottom style="thin">
        <color rgb="FF000000"/>
      </bottom>
      <diagonal/>
    </border>
    <border>
      <left/>
      <right/>
      <top style="dotted">
        <color rgb="FF000000"/>
      </top>
      <bottom style="thin">
        <color rgb="FF000000"/>
      </bottom>
      <diagonal/>
    </border>
    <border>
      <left/>
      <right style="dotted">
        <color rgb="FF969696"/>
      </right>
      <top/>
      <bottom/>
      <diagonal/>
    </border>
    <border>
      <left/>
      <right style="dotted">
        <color rgb="FF969696"/>
      </right>
      <top/>
      <bottom/>
      <diagonal/>
    </border>
    <border>
      <left/>
      <right/>
      <top/>
      <bottom style="thin">
        <color rgb="FF000000"/>
      </bottom>
      <diagonal/>
    </border>
    <border>
      <left/>
      <right/>
      <top style="thin">
        <color rgb="FFFF0000"/>
      </top>
      <bottom style="thin">
        <color rgb="FFFF0000"/>
      </bottom>
      <diagonal/>
    </border>
    <border>
      <left/>
      <right/>
      <top style="medium">
        <color rgb="FFFF0000"/>
      </top>
      <bottom style="medium">
        <color rgb="FFFF0000"/>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left>
      <right style="thin">
        <color rgb="FF000000"/>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4">
    <xf numFmtId="0" fontId="0" fillId="0" borderId="0" xfId="0"/>
    <xf numFmtId="0" fontId="1" fillId="0" borderId="1" xfId="0" applyFont="1" applyBorder="1"/>
    <xf numFmtId="0" fontId="2" fillId="0" borderId="1" xfId="0" applyFont="1" applyBorder="1"/>
    <xf numFmtId="0" fontId="3" fillId="0" borderId="1" xfId="0" applyFont="1" applyBorder="1"/>
    <xf numFmtId="0" fontId="4" fillId="0" borderId="1" xfId="0" applyFont="1" applyBorder="1"/>
    <xf numFmtId="49" fontId="5" fillId="0" borderId="1" xfId="0" applyNumberFormat="1" applyFont="1" applyBorder="1"/>
    <xf numFmtId="0" fontId="6" fillId="0" borderId="1" xfId="0" applyFont="1" applyBorder="1"/>
    <xf numFmtId="0" fontId="1" fillId="0" borderId="0" xfId="0" applyFont="1" applyAlignment="1">
      <alignment vertical="center"/>
    </xf>
    <xf numFmtId="0" fontId="2" fillId="0" borderId="0" xfId="0" applyFont="1" applyAlignment="1">
      <alignment vertical="center"/>
    </xf>
    <xf numFmtId="164" fontId="2" fillId="0" borderId="0" xfId="0" applyNumberFormat="1" applyFont="1" applyAlignment="1">
      <alignment horizontal="right" vertical="center"/>
    </xf>
    <xf numFmtId="9" fontId="2" fillId="0" borderId="0" xfId="0" applyNumberFormat="1" applyFont="1" applyAlignment="1">
      <alignment horizontal="right" vertical="center"/>
    </xf>
    <xf numFmtId="0" fontId="7" fillId="3" borderId="4" xfId="0" applyFont="1" applyFill="1" applyBorder="1" applyAlignment="1">
      <alignment vertical="center"/>
    </xf>
    <xf numFmtId="1" fontId="7" fillId="3" borderId="4" xfId="0" applyNumberFormat="1" applyFont="1" applyFill="1" applyBorder="1" applyAlignment="1">
      <alignment horizontal="right" vertical="center"/>
    </xf>
    <xf numFmtId="9" fontId="7" fillId="3" borderId="4" xfId="0" applyNumberFormat="1" applyFont="1" applyFill="1" applyBorder="1" applyAlignment="1">
      <alignment horizontal="right" vertical="center"/>
    </xf>
    <xf numFmtId="164" fontId="7" fillId="3" borderId="4" xfId="0" applyNumberFormat="1" applyFont="1" applyFill="1" applyBorder="1" applyAlignment="1">
      <alignment horizontal="right" vertical="center"/>
    </xf>
    <xf numFmtId="0" fontId="1" fillId="0" borderId="0" xfId="0" applyFont="1" applyAlignment="1">
      <alignment horizontal="right" vertical="center"/>
    </xf>
    <xf numFmtId="0" fontId="8" fillId="0" borderId="0" xfId="0" applyFont="1"/>
    <xf numFmtId="14" fontId="8" fillId="0" borderId="0" xfId="0" applyNumberFormat="1" applyFont="1"/>
    <xf numFmtId="0" fontId="8" fillId="0" borderId="0" xfId="0" applyFont="1" applyAlignment="1">
      <alignment horizontal="right"/>
    </xf>
    <xf numFmtId="165" fontId="8" fillId="0" borderId="0" xfId="0" applyNumberFormat="1" applyFont="1"/>
    <xf numFmtId="164" fontId="10" fillId="0" borderId="0" xfId="0" applyNumberFormat="1" applyFont="1"/>
    <xf numFmtId="2" fontId="10" fillId="0" borderId="0" xfId="0" applyNumberFormat="1" applyFont="1"/>
    <xf numFmtId="164" fontId="8" fillId="0" borderId="0" xfId="0" applyNumberFormat="1" applyFont="1" applyAlignment="1">
      <alignment horizontal="right"/>
    </xf>
    <xf numFmtId="164" fontId="8" fillId="0" borderId="0" xfId="0" applyNumberFormat="1" applyFont="1"/>
    <xf numFmtId="2" fontId="8" fillId="0" borderId="0" xfId="0" applyNumberFormat="1" applyFont="1"/>
    <xf numFmtId="0" fontId="11" fillId="0" borderId="5" xfId="0" applyFont="1" applyBorder="1"/>
    <xf numFmtId="164" fontId="11" fillId="0" borderId="5" xfId="0" applyNumberFormat="1" applyFont="1" applyBorder="1"/>
    <xf numFmtId="164" fontId="11" fillId="0" borderId="5" xfId="0" applyNumberFormat="1" applyFont="1" applyBorder="1" applyAlignment="1">
      <alignment horizontal="right"/>
    </xf>
    <xf numFmtId="9" fontId="8" fillId="0" borderId="0" xfId="0" applyNumberFormat="1" applyFont="1"/>
    <xf numFmtId="9" fontId="8" fillId="0" borderId="0" xfId="0" applyNumberFormat="1" applyFont="1" applyAlignment="1">
      <alignment horizontal="right"/>
    </xf>
    <xf numFmtId="0" fontId="1" fillId="0" borderId="0" xfId="0" applyFont="1"/>
    <xf numFmtId="165" fontId="8" fillId="0" borderId="0" xfId="0" applyNumberFormat="1" applyFont="1" applyAlignment="1">
      <alignment horizontal="right"/>
    </xf>
    <xf numFmtId="0" fontId="11" fillId="0" borderId="0" xfId="0" applyFont="1"/>
    <xf numFmtId="3" fontId="11" fillId="0" borderId="0" xfId="0" applyNumberFormat="1" applyFont="1" applyAlignment="1">
      <alignment horizontal="right"/>
    </xf>
    <xf numFmtId="0" fontId="12" fillId="0" borderId="0" xfId="0" applyFont="1"/>
    <xf numFmtId="0" fontId="1" fillId="0" borderId="1" xfId="0" applyFont="1" applyBorder="1" applyAlignment="1">
      <alignment horizontal="center"/>
    </xf>
    <xf numFmtId="0" fontId="12" fillId="0" borderId="0" xfId="0" applyFont="1" applyAlignment="1">
      <alignment horizontal="left"/>
    </xf>
    <xf numFmtId="0" fontId="12" fillId="0" borderId="1" xfId="0" applyFont="1" applyBorder="1"/>
    <xf numFmtId="0" fontId="10" fillId="0" borderId="0" xfId="0" applyFont="1"/>
    <xf numFmtId="0" fontId="9" fillId="7" borderId="2" xfId="0" applyFont="1" applyFill="1" applyBorder="1" applyAlignment="1">
      <alignment horizontal="left" vertical="center"/>
    </xf>
    <xf numFmtId="0" fontId="9" fillId="7" borderId="3" xfId="0" applyFont="1" applyFill="1" applyBorder="1" applyAlignment="1">
      <alignment horizontal="right" vertical="center"/>
    </xf>
    <xf numFmtId="166" fontId="10" fillId="0" borderId="0" xfId="0" applyNumberFormat="1" applyFont="1" applyAlignment="1">
      <alignment horizontal="right"/>
    </xf>
    <xf numFmtId="3" fontId="12" fillId="0" borderId="0" xfId="0" applyNumberFormat="1" applyFont="1" applyAlignment="1">
      <alignment horizontal="left"/>
    </xf>
    <xf numFmtId="167" fontId="12" fillId="0" borderId="0" xfId="0" applyNumberFormat="1" applyFont="1" applyAlignment="1">
      <alignment horizontal="left"/>
    </xf>
    <xf numFmtId="0" fontId="9" fillId="0" borderId="5" xfId="0" applyFont="1" applyBorder="1"/>
    <xf numFmtId="166" fontId="9" fillId="0" borderId="5" xfId="0" applyNumberFormat="1" applyFont="1" applyBorder="1" applyAlignment="1">
      <alignment horizontal="right"/>
    </xf>
    <xf numFmtId="0" fontId="10" fillId="0" borderId="0" xfId="0" applyFont="1" applyAlignment="1">
      <alignment horizontal="right"/>
    </xf>
    <xf numFmtId="9" fontId="10" fillId="0" borderId="0" xfId="0" applyNumberFormat="1" applyFont="1" applyAlignment="1">
      <alignment horizontal="right"/>
    </xf>
    <xf numFmtId="164" fontId="10" fillId="0" borderId="0" xfId="0" applyNumberFormat="1" applyFont="1" applyAlignment="1">
      <alignment horizontal="right"/>
    </xf>
    <xf numFmtId="168" fontId="9" fillId="0" borderId="5" xfId="0" applyNumberFormat="1" applyFont="1" applyBorder="1" applyAlignment="1">
      <alignment horizontal="right"/>
    </xf>
    <xf numFmtId="0" fontId="2" fillId="0" borderId="0" xfId="0" applyFont="1" applyAlignment="1">
      <alignment horizontal="left" vertical="center"/>
    </xf>
    <xf numFmtId="0" fontId="15" fillId="0" borderId="0" xfId="0" applyFont="1" applyAlignment="1">
      <alignment horizontal="left" vertical="center"/>
    </xf>
    <xf numFmtId="3" fontId="2" fillId="0" borderId="0" xfId="0" applyNumberFormat="1" applyFont="1" applyAlignment="1">
      <alignment horizontal="left" vertical="center"/>
    </xf>
    <xf numFmtId="3" fontId="2" fillId="3" borderId="1" xfId="0" applyNumberFormat="1" applyFont="1" applyFill="1" applyBorder="1" applyAlignment="1">
      <alignment horizontal="left" vertical="center"/>
    </xf>
    <xf numFmtId="10" fontId="2" fillId="0" borderId="0" xfId="0" applyNumberFormat="1" applyFont="1" applyAlignment="1">
      <alignment horizontal="left" vertical="center" wrapText="1"/>
    </xf>
    <xf numFmtId="0" fontId="7" fillId="0" borderId="5" xfId="0" applyFont="1" applyBorder="1" applyAlignment="1">
      <alignment horizontal="left" vertical="center"/>
    </xf>
    <xf numFmtId="3" fontId="7" fillId="0" borderId="5" xfId="0" applyNumberFormat="1" applyFont="1" applyBorder="1" applyAlignment="1">
      <alignment horizontal="left" vertical="center"/>
    </xf>
    <xf numFmtId="3" fontId="7" fillId="3" borderId="4" xfId="0" applyNumberFormat="1" applyFont="1" applyFill="1" applyBorder="1" applyAlignment="1">
      <alignment horizontal="left" vertical="center"/>
    </xf>
    <xf numFmtId="169" fontId="2" fillId="0" borderId="0" xfId="0" applyNumberFormat="1" applyFont="1" applyAlignment="1">
      <alignment horizontal="left" vertical="center"/>
    </xf>
    <xf numFmtId="0" fontId="3" fillId="0" borderId="0" xfId="0" applyFont="1" applyAlignment="1">
      <alignment horizontal="left" vertical="center"/>
    </xf>
    <xf numFmtId="0" fontId="7" fillId="0" borderId="0" xfId="0" applyFont="1" applyAlignment="1">
      <alignment horizontal="left" vertical="center"/>
    </xf>
    <xf numFmtId="3" fontId="7" fillId="0" borderId="0" xfId="0" applyNumberFormat="1" applyFont="1" applyAlignment="1">
      <alignment horizontal="left" vertical="center"/>
    </xf>
    <xf numFmtId="10" fontId="2" fillId="0" borderId="0" xfId="0" applyNumberFormat="1" applyFont="1" applyAlignment="1">
      <alignment horizontal="left" vertical="center"/>
    </xf>
    <xf numFmtId="169" fontId="2" fillId="0" borderId="0" xfId="0" applyNumberFormat="1" applyFont="1" applyAlignment="1">
      <alignment horizontal="left" vertical="center" wrapText="1"/>
    </xf>
    <xf numFmtId="0" fontId="2" fillId="0" borderId="0" xfId="0" applyFont="1" applyAlignment="1">
      <alignment horizontal="left" vertical="center" wrapText="1"/>
    </xf>
    <xf numFmtId="0" fontId="16" fillId="0" borderId="0" xfId="0" applyFont="1" applyAlignment="1">
      <alignment horizontal="left" vertical="center"/>
    </xf>
    <xf numFmtId="0" fontId="17" fillId="4" borderId="1" xfId="0" applyFont="1" applyFill="1" applyBorder="1" applyAlignment="1">
      <alignment horizontal="left"/>
    </xf>
    <xf numFmtId="170" fontId="18" fillId="4" borderId="1" xfId="0" applyNumberFormat="1" applyFont="1" applyFill="1" applyBorder="1"/>
    <xf numFmtId="0" fontId="18" fillId="0" borderId="0" xfId="0" applyFont="1"/>
    <xf numFmtId="0" fontId="18" fillId="0" borderId="0" xfId="0" applyFont="1" applyAlignment="1">
      <alignment wrapText="1"/>
    </xf>
    <xf numFmtId="170" fontId="18" fillId="0" borderId="0" xfId="0" applyNumberFormat="1" applyFont="1"/>
    <xf numFmtId="170" fontId="18" fillId="0" borderId="0" xfId="0" applyNumberFormat="1" applyFont="1" applyAlignment="1">
      <alignment horizontal="right" vertical="center"/>
    </xf>
    <xf numFmtId="3" fontId="1" fillId="0" borderId="0" xfId="0" applyNumberFormat="1" applyFont="1" applyAlignment="1">
      <alignment horizontal="center"/>
    </xf>
    <xf numFmtId="0" fontId="1" fillId="0" borderId="0" xfId="0" applyFont="1" applyAlignment="1">
      <alignment horizontal="center"/>
    </xf>
    <xf numFmtId="0" fontId="18" fillId="8" borderId="1" xfId="0" applyFont="1" applyFill="1" applyBorder="1"/>
    <xf numFmtId="170" fontId="18" fillId="8" borderId="1" xfId="0" applyNumberFormat="1" applyFont="1" applyFill="1" applyBorder="1"/>
    <xf numFmtId="0" fontId="4" fillId="0" borderId="0" xfId="0" applyFont="1" applyAlignment="1">
      <alignment horizontal="left" vertical="center"/>
    </xf>
    <xf numFmtId="170" fontId="17" fillId="0" borderId="0" xfId="0" applyNumberFormat="1" applyFont="1"/>
    <xf numFmtId="0" fontId="17" fillId="4" borderId="1" xfId="0" applyFont="1" applyFill="1" applyBorder="1"/>
    <xf numFmtId="0" fontId="18" fillId="0" borderId="0" xfId="0" applyFont="1" applyAlignment="1">
      <alignment horizontal="left" wrapText="1"/>
    </xf>
    <xf numFmtId="0" fontId="17" fillId="0" borderId="0" xfId="0" applyFont="1"/>
    <xf numFmtId="170" fontId="17" fillId="4" borderId="1" xfId="0" applyNumberFormat="1" applyFont="1" applyFill="1" applyBorder="1"/>
    <xf numFmtId="0" fontId="7" fillId="0" borderId="0" xfId="0" applyFont="1"/>
    <xf numFmtId="0" fontId="20" fillId="0" borderId="8" xfId="0" applyFont="1" applyBorder="1" applyAlignment="1">
      <alignment horizontal="left" vertical="center"/>
    </xf>
    <xf numFmtId="171" fontId="20" fillId="0" borderId="8" xfId="0" applyNumberFormat="1" applyFont="1" applyBorder="1" applyAlignment="1">
      <alignment horizontal="left" vertical="center"/>
    </xf>
    <xf numFmtId="165" fontId="1" fillId="0" borderId="0" xfId="0" applyNumberFormat="1" applyFont="1"/>
    <xf numFmtId="0" fontId="20" fillId="0" borderId="9" xfId="0" applyFont="1" applyBorder="1" applyAlignment="1">
      <alignment horizontal="left" vertical="center"/>
    </xf>
    <xf numFmtId="171" fontId="20" fillId="0" borderId="9" xfId="0" applyNumberFormat="1" applyFont="1" applyBorder="1" applyAlignment="1">
      <alignment horizontal="left" vertical="center"/>
    </xf>
    <xf numFmtId="0" fontId="21" fillId="3" borderId="10" xfId="0" applyFont="1" applyFill="1" applyBorder="1" applyAlignment="1">
      <alignment horizontal="left" vertical="center"/>
    </xf>
    <xf numFmtId="171" fontId="21" fillId="3" borderId="4" xfId="0" applyNumberFormat="1" applyFont="1" applyFill="1" applyBorder="1" applyAlignment="1">
      <alignment horizontal="left" vertical="center"/>
    </xf>
    <xf numFmtId="172" fontId="21" fillId="3" borderId="4" xfId="0" applyNumberFormat="1" applyFont="1" applyFill="1" applyBorder="1" applyAlignment="1">
      <alignment horizontal="left" vertical="center"/>
    </xf>
    <xf numFmtId="173" fontId="20" fillId="0" borderId="8" xfId="0" applyNumberFormat="1" applyFont="1" applyBorder="1" applyAlignment="1">
      <alignment horizontal="left" vertical="center"/>
    </xf>
    <xf numFmtId="173" fontId="20" fillId="0" borderId="9" xfId="0" applyNumberFormat="1" applyFont="1" applyBorder="1" applyAlignment="1">
      <alignment horizontal="left" vertical="center"/>
    </xf>
    <xf numFmtId="173" fontId="21" fillId="3" borderId="4" xfId="0" applyNumberFormat="1" applyFont="1" applyFill="1" applyBorder="1" applyAlignment="1">
      <alignment horizontal="left" vertical="center"/>
    </xf>
    <xf numFmtId="0" fontId="20" fillId="0" borderId="0" xfId="0" applyFont="1" applyAlignment="1">
      <alignment vertical="center"/>
    </xf>
    <xf numFmtId="0" fontId="1" fillId="0" borderId="0" xfId="0" applyFont="1" applyAlignment="1">
      <alignment vertical="center" wrapText="1"/>
    </xf>
    <xf numFmtId="0" fontId="18" fillId="0" borderId="0" xfId="0" applyFont="1" applyAlignment="1">
      <alignment horizontal="left" vertical="center"/>
    </xf>
    <xf numFmtId="174" fontId="20" fillId="0" borderId="8" xfId="0" applyNumberFormat="1" applyFont="1" applyBorder="1" applyAlignment="1">
      <alignment horizontal="left" vertical="center"/>
    </xf>
    <xf numFmtId="175" fontId="20" fillId="0" borderId="8" xfId="0" applyNumberFormat="1" applyFont="1" applyBorder="1" applyAlignment="1">
      <alignment horizontal="left" vertical="center"/>
    </xf>
    <xf numFmtId="176" fontId="20" fillId="0" borderId="8" xfId="0" applyNumberFormat="1" applyFont="1" applyBorder="1" applyAlignment="1">
      <alignment horizontal="left" vertical="center"/>
    </xf>
    <xf numFmtId="172" fontId="20" fillId="0" borderId="8" xfId="0" applyNumberFormat="1" applyFont="1" applyBorder="1" applyAlignment="1">
      <alignment horizontal="left" vertical="center"/>
    </xf>
    <xf numFmtId="0" fontId="20" fillId="0" borderId="13" xfId="0" applyFont="1" applyBorder="1" applyAlignment="1">
      <alignment horizontal="left" vertical="center"/>
    </xf>
    <xf numFmtId="0" fontId="20" fillId="0" borderId="14" xfId="0" applyFont="1" applyBorder="1" applyAlignment="1">
      <alignment horizontal="left" vertical="center" wrapText="1"/>
    </xf>
    <xf numFmtId="174" fontId="20" fillId="0" borderId="9" xfId="0" applyNumberFormat="1" applyFont="1" applyBorder="1" applyAlignment="1">
      <alignment horizontal="left" vertical="center"/>
    </xf>
    <xf numFmtId="175" fontId="20" fillId="0" borderId="9" xfId="0" applyNumberFormat="1" applyFont="1" applyBorder="1" applyAlignment="1">
      <alignment horizontal="left" vertical="center"/>
    </xf>
    <xf numFmtId="176" fontId="20" fillId="0" borderId="9" xfId="0" applyNumberFormat="1" applyFont="1" applyBorder="1" applyAlignment="1">
      <alignment horizontal="left" vertical="center"/>
    </xf>
    <xf numFmtId="172" fontId="20" fillId="0" borderId="9" xfId="0" applyNumberFormat="1" applyFont="1" applyBorder="1" applyAlignment="1">
      <alignment horizontal="left" vertical="center"/>
    </xf>
    <xf numFmtId="0" fontId="20" fillId="0" borderId="15" xfId="0" applyFont="1" applyBorder="1" applyAlignment="1">
      <alignment horizontal="left" vertical="center"/>
    </xf>
    <xf numFmtId="0" fontId="20" fillId="0" borderId="16" xfId="0" applyFont="1" applyBorder="1" applyAlignment="1">
      <alignment horizontal="left" vertical="center" wrapText="1"/>
    </xf>
    <xf numFmtId="0" fontId="20" fillId="0" borderId="17" xfId="0" applyFont="1" applyBorder="1" applyAlignment="1">
      <alignment horizontal="left" vertical="center"/>
    </xf>
    <xf numFmtId="174" fontId="20" fillId="0" borderId="17" xfId="0" applyNumberFormat="1" applyFont="1" applyBorder="1" applyAlignment="1">
      <alignment horizontal="left" vertical="center"/>
    </xf>
    <xf numFmtId="175" fontId="20" fillId="0" borderId="17" xfId="0" applyNumberFormat="1" applyFont="1" applyBorder="1" applyAlignment="1">
      <alignment horizontal="left" vertical="center"/>
    </xf>
    <xf numFmtId="176" fontId="20" fillId="0" borderId="17" xfId="0" applyNumberFormat="1" applyFont="1" applyBorder="1" applyAlignment="1">
      <alignment horizontal="left" vertical="center"/>
    </xf>
    <xf numFmtId="172" fontId="20" fillId="0" borderId="17" xfId="0" applyNumberFormat="1" applyFont="1" applyBorder="1" applyAlignment="1">
      <alignment horizontal="left" vertical="center"/>
    </xf>
    <xf numFmtId="0" fontId="20" fillId="0" borderId="18" xfId="0" applyFont="1" applyBorder="1" applyAlignment="1">
      <alignment horizontal="left" vertical="center"/>
    </xf>
    <xf numFmtId="0" fontId="20" fillId="0" borderId="19" xfId="0" applyFont="1" applyBorder="1" applyAlignment="1">
      <alignment horizontal="left" vertical="center" wrapText="1"/>
    </xf>
    <xf numFmtId="0" fontId="22" fillId="3" borderId="4" xfId="0" applyFont="1" applyFill="1" applyBorder="1" applyAlignment="1">
      <alignment horizontal="left" vertical="center"/>
    </xf>
    <xf numFmtId="0" fontId="23" fillId="0" borderId="5" xfId="0" applyFont="1" applyBorder="1" applyAlignment="1">
      <alignment horizontal="left" vertical="center" wrapText="1"/>
    </xf>
    <xf numFmtId="0" fontId="23" fillId="0" borderId="5" xfId="0" applyFont="1" applyBorder="1" applyAlignment="1">
      <alignment horizontal="left" vertical="center"/>
    </xf>
    <xf numFmtId="0" fontId="23" fillId="0" borderId="0" xfId="0" applyFont="1" applyAlignment="1">
      <alignment horizontal="left" vertical="center"/>
    </xf>
    <xf numFmtId="0" fontId="23" fillId="0" borderId="0" xfId="0" applyFont="1" applyAlignment="1">
      <alignment horizontal="left" vertical="center" wrapText="1"/>
    </xf>
    <xf numFmtId="0" fontId="18" fillId="0" borderId="0" xfId="0" applyFont="1" applyAlignment="1">
      <alignment horizontal="left" vertical="center" wrapText="1"/>
    </xf>
    <xf numFmtId="0" fontId="19" fillId="2" borderId="6"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8" fillId="0" borderId="0" xfId="0" applyFont="1" applyAlignment="1">
      <alignment horizontal="left"/>
    </xf>
    <xf numFmtId="172" fontId="20" fillId="0" borderId="13" xfId="0" applyNumberFormat="1" applyFont="1" applyBorder="1" applyAlignment="1">
      <alignment horizontal="left" vertical="center" wrapText="1"/>
    </xf>
    <xf numFmtId="0" fontId="20" fillId="0" borderId="15" xfId="0" applyFont="1" applyBorder="1" applyAlignment="1">
      <alignment horizontal="left" vertical="center" wrapText="1"/>
    </xf>
    <xf numFmtId="0" fontId="20" fillId="0" borderId="18" xfId="0" applyFont="1" applyBorder="1" applyAlignment="1">
      <alignment horizontal="left" vertical="center" wrapText="1"/>
    </xf>
    <xf numFmtId="0" fontId="23" fillId="3" borderId="4" xfId="0" applyFont="1" applyFill="1" applyBorder="1" applyAlignment="1">
      <alignment horizontal="left" vertical="center"/>
    </xf>
    <xf numFmtId="0" fontId="4" fillId="0" borderId="0" xfId="0" applyFont="1"/>
    <xf numFmtId="171" fontId="1" fillId="0" borderId="0" xfId="0" applyNumberFormat="1" applyFont="1"/>
    <xf numFmtId="0" fontId="24" fillId="0" borderId="0" xfId="0" applyFont="1"/>
    <xf numFmtId="0" fontId="4" fillId="0" borderId="5" xfId="0" applyFont="1" applyBorder="1"/>
    <xf numFmtId="3" fontId="4" fillId="0" borderId="5" xfId="0" applyNumberFormat="1" applyFont="1" applyBorder="1"/>
    <xf numFmtId="0" fontId="25" fillId="0" borderId="0" xfId="0" applyFont="1"/>
    <xf numFmtId="0" fontId="1" fillId="0" borderId="0" xfId="0" applyFont="1" applyAlignment="1">
      <alignment horizontal="right"/>
    </xf>
    <xf numFmtId="165" fontId="1" fillId="0" borderId="0" xfId="0" applyNumberFormat="1" applyFont="1" applyAlignment="1">
      <alignment horizontal="left"/>
    </xf>
    <xf numFmtId="165" fontId="4" fillId="0" borderId="5" xfId="0" applyNumberFormat="1" applyFont="1" applyBorder="1"/>
    <xf numFmtId="164" fontId="4" fillId="0" borderId="5" xfId="0" applyNumberFormat="1" applyFont="1" applyBorder="1"/>
    <xf numFmtId="9" fontId="1" fillId="0" borderId="0" xfId="0" applyNumberFormat="1" applyFont="1"/>
    <xf numFmtId="2" fontId="1" fillId="0" borderId="0" xfId="0" applyNumberFormat="1" applyFont="1"/>
    <xf numFmtId="10" fontId="1" fillId="0" borderId="0" xfId="0" applyNumberFormat="1" applyFont="1"/>
    <xf numFmtId="0" fontId="26" fillId="0" borderId="0" xfId="0" applyFont="1"/>
    <xf numFmtId="0" fontId="27" fillId="0" borderId="0" xfId="0" applyFont="1"/>
    <xf numFmtId="0" fontId="14" fillId="0" borderId="0" xfId="0" applyFont="1"/>
    <xf numFmtId="9" fontId="27" fillId="0" borderId="0" xfId="0" applyNumberFormat="1" applyFont="1"/>
    <xf numFmtId="165" fontId="27" fillId="0" borderId="0" xfId="0" applyNumberFormat="1" applyFont="1"/>
    <xf numFmtId="0" fontId="14" fillId="0" borderId="5" xfId="0" applyFont="1" applyBorder="1"/>
    <xf numFmtId="164" fontId="14" fillId="0" borderId="5" xfId="0" applyNumberFormat="1" applyFont="1" applyBorder="1"/>
    <xf numFmtId="0" fontId="20" fillId="9" borderId="20" xfId="0" applyFont="1" applyFill="1" applyBorder="1" applyAlignment="1">
      <alignment horizontal="left" vertical="top"/>
    </xf>
    <xf numFmtId="177" fontId="20" fillId="9" borderId="20" xfId="0" applyNumberFormat="1" applyFont="1" applyFill="1" applyBorder="1" applyAlignment="1">
      <alignment horizontal="left" vertical="top"/>
    </xf>
    <xf numFmtId="4" fontId="20" fillId="9" borderId="20" xfId="0" applyNumberFormat="1" applyFont="1" applyFill="1" applyBorder="1" applyAlignment="1">
      <alignment horizontal="left" vertical="top"/>
    </xf>
    <xf numFmtId="175" fontId="20" fillId="9" borderId="20" xfId="0" applyNumberFormat="1" applyFont="1" applyFill="1" applyBorder="1" applyAlignment="1">
      <alignment horizontal="left" vertical="top"/>
    </xf>
    <xf numFmtId="174" fontId="20" fillId="9" borderId="20" xfId="0" applyNumberFormat="1" applyFont="1" applyFill="1" applyBorder="1" applyAlignment="1">
      <alignment horizontal="left" vertical="top"/>
    </xf>
    <xf numFmtId="178" fontId="20" fillId="9" borderId="20" xfId="0" applyNumberFormat="1" applyFont="1" applyFill="1" applyBorder="1" applyAlignment="1">
      <alignment horizontal="left" vertical="top"/>
    </xf>
    <xf numFmtId="0" fontId="20" fillId="3" borderId="20" xfId="0" applyFont="1" applyFill="1" applyBorder="1" applyAlignment="1">
      <alignment horizontal="left" vertical="top"/>
    </xf>
    <xf numFmtId="177" fontId="20" fillId="3" borderId="20" xfId="0" applyNumberFormat="1" applyFont="1" applyFill="1" applyBorder="1" applyAlignment="1">
      <alignment horizontal="left" vertical="top"/>
    </xf>
    <xf numFmtId="4" fontId="20" fillId="3" borderId="20" xfId="0" applyNumberFormat="1" applyFont="1" applyFill="1" applyBorder="1" applyAlignment="1">
      <alignment horizontal="left" vertical="top"/>
    </xf>
    <xf numFmtId="175" fontId="20" fillId="3" borderId="20" xfId="0" applyNumberFormat="1" applyFont="1" applyFill="1" applyBorder="1" applyAlignment="1">
      <alignment horizontal="left" vertical="top"/>
    </xf>
    <xf numFmtId="174" fontId="20" fillId="3" borderId="20" xfId="0" applyNumberFormat="1" applyFont="1" applyFill="1" applyBorder="1" applyAlignment="1">
      <alignment horizontal="left" vertical="top"/>
    </xf>
    <xf numFmtId="178" fontId="20" fillId="3" borderId="20" xfId="0" applyNumberFormat="1" applyFont="1" applyFill="1" applyBorder="1" applyAlignment="1">
      <alignment horizontal="left" vertical="top"/>
    </xf>
    <xf numFmtId="0" fontId="20" fillId="0" borderId="21" xfId="0" applyFont="1" applyBorder="1" applyAlignment="1">
      <alignment horizontal="left" vertical="top"/>
    </xf>
    <xf numFmtId="177" fontId="20" fillId="0" borderId="21" xfId="0" applyNumberFormat="1" applyFont="1" applyBorder="1" applyAlignment="1">
      <alignment horizontal="left" vertical="top"/>
    </xf>
    <xf numFmtId="4" fontId="20" fillId="0" borderId="21" xfId="0" applyNumberFormat="1" applyFont="1" applyBorder="1" applyAlignment="1">
      <alignment horizontal="left" vertical="top"/>
    </xf>
    <xf numFmtId="175" fontId="20" fillId="0" borderId="21" xfId="0" applyNumberFormat="1" applyFont="1" applyBorder="1" applyAlignment="1">
      <alignment horizontal="left" vertical="top"/>
    </xf>
    <xf numFmtId="174" fontId="20" fillId="0" borderId="21" xfId="0" applyNumberFormat="1" applyFont="1" applyBorder="1" applyAlignment="1">
      <alignment horizontal="left" vertical="top"/>
    </xf>
    <xf numFmtId="178" fontId="20" fillId="0" borderId="21" xfId="0" applyNumberFormat="1" applyFont="1" applyBorder="1" applyAlignment="1">
      <alignment horizontal="left" vertical="top"/>
    </xf>
    <xf numFmtId="0" fontId="16" fillId="2" borderId="6"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2" fillId="0" borderId="8" xfId="0" applyFont="1" applyBorder="1" applyAlignment="1">
      <alignment horizontal="left" vertical="center"/>
    </xf>
    <xf numFmtId="176" fontId="2" fillId="0" borderId="8" xfId="0" applyNumberFormat="1" applyFont="1" applyBorder="1" applyAlignment="1">
      <alignment horizontal="left" vertical="center"/>
    </xf>
    <xf numFmtId="0" fontId="2" fillId="0" borderId="9" xfId="0" applyFont="1" applyBorder="1" applyAlignment="1">
      <alignment horizontal="left" vertical="center"/>
    </xf>
    <xf numFmtId="176" fontId="2" fillId="0" borderId="9" xfId="0" applyNumberFormat="1" applyFont="1" applyBorder="1" applyAlignment="1">
      <alignment horizontal="left" vertical="center"/>
    </xf>
    <xf numFmtId="0" fontId="7" fillId="3" borderId="10" xfId="0" applyFont="1" applyFill="1" applyBorder="1" applyAlignment="1">
      <alignment horizontal="left" vertical="center"/>
    </xf>
    <xf numFmtId="178" fontId="7" fillId="3" borderId="4" xfId="0" applyNumberFormat="1" applyFont="1" applyFill="1" applyBorder="1" applyAlignment="1">
      <alignment horizontal="left" vertical="center"/>
    </xf>
    <xf numFmtId="9" fontId="7" fillId="3" borderId="4" xfId="0" applyNumberFormat="1" applyFont="1" applyFill="1" applyBorder="1" applyAlignment="1">
      <alignment horizontal="left" vertical="center"/>
    </xf>
    <xf numFmtId="0" fontId="20" fillId="0" borderId="0" xfId="0" applyFont="1"/>
    <xf numFmtId="0" fontId="20" fillId="0" borderId="0" xfId="0" applyFont="1" applyAlignment="1">
      <alignment horizontal="left"/>
    </xf>
    <xf numFmtId="0" fontId="20" fillId="0" borderId="0" xfId="0" applyFont="1" applyAlignment="1">
      <alignment horizontal="right"/>
    </xf>
    <xf numFmtId="0" fontId="21" fillId="0" borderId="22" xfId="0" applyFont="1" applyBorder="1" applyAlignment="1">
      <alignment horizontal="left"/>
    </xf>
    <xf numFmtId="0" fontId="21" fillId="0" borderId="22" xfId="0" applyFont="1" applyBorder="1" applyAlignment="1">
      <alignment horizontal="right"/>
    </xf>
    <xf numFmtId="165" fontId="20" fillId="0" borderId="0" xfId="0" applyNumberFormat="1" applyFont="1" applyAlignment="1">
      <alignment horizontal="right"/>
    </xf>
    <xf numFmtId="179" fontId="28" fillId="0" borderId="0" xfId="0" applyNumberFormat="1" applyFont="1"/>
    <xf numFmtId="179" fontId="29" fillId="0" borderId="0" xfId="0" applyNumberFormat="1" applyFont="1"/>
    <xf numFmtId="2" fontId="20" fillId="0" borderId="0" xfId="0" applyNumberFormat="1" applyFont="1" applyAlignment="1">
      <alignment horizontal="right"/>
    </xf>
    <xf numFmtId="0" fontId="21" fillId="0" borderId="5" xfId="0" applyFont="1" applyBorder="1" applyAlignment="1">
      <alignment horizontal="left"/>
    </xf>
    <xf numFmtId="165" fontId="21" fillId="0" borderId="5" xfId="0" applyNumberFormat="1" applyFont="1" applyBorder="1" applyAlignment="1">
      <alignment horizontal="right"/>
    </xf>
    <xf numFmtId="10" fontId="20" fillId="0" borderId="0" xfId="0" applyNumberFormat="1" applyFont="1" applyAlignment="1">
      <alignment horizontal="right"/>
    </xf>
    <xf numFmtId="165" fontId="20" fillId="0" borderId="0" xfId="0" applyNumberFormat="1" applyFont="1" applyAlignment="1">
      <alignment horizontal="left"/>
    </xf>
    <xf numFmtId="0" fontId="21" fillId="0" borderId="23" xfId="0" applyFont="1" applyBorder="1" applyAlignment="1">
      <alignment horizontal="left"/>
    </xf>
    <xf numFmtId="165" fontId="21" fillId="0" borderId="23" xfId="0" applyNumberFormat="1" applyFont="1" applyBorder="1" applyAlignment="1">
      <alignment horizontal="right"/>
    </xf>
    <xf numFmtId="180" fontId="20" fillId="0" borderId="0" xfId="0" applyNumberFormat="1" applyFont="1" applyAlignment="1">
      <alignment horizontal="left"/>
    </xf>
    <xf numFmtId="181" fontId="20" fillId="0" borderId="0" xfId="0" applyNumberFormat="1" applyFont="1" applyAlignment="1">
      <alignment horizontal="left"/>
    </xf>
    <xf numFmtId="0" fontId="20" fillId="0" borderId="0" xfId="0" applyFont="1" applyAlignment="1">
      <alignment horizontal="left" vertical="center"/>
    </xf>
    <xf numFmtId="9" fontId="20" fillId="0" borderId="0" xfId="0" applyNumberFormat="1" applyFont="1" applyAlignment="1">
      <alignment horizontal="left" vertical="center"/>
    </xf>
    <xf numFmtId="2" fontId="21" fillId="0" borderId="5" xfId="0" applyNumberFormat="1" applyFont="1" applyBorder="1" applyAlignment="1">
      <alignment horizontal="left"/>
    </xf>
    <xf numFmtId="165" fontId="21" fillId="0" borderId="5" xfId="0" applyNumberFormat="1" applyFont="1" applyBorder="1" applyAlignment="1">
      <alignment horizontal="left"/>
    </xf>
    <xf numFmtId="2" fontId="21" fillId="0" borderId="5" xfId="0" applyNumberFormat="1" applyFont="1" applyBorder="1" applyAlignment="1">
      <alignment horizontal="right"/>
    </xf>
    <xf numFmtId="9" fontId="20" fillId="0" borderId="0" xfId="0" applyNumberFormat="1" applyFont="1" applyAlignment="1">
      <alignment horizontal="left"/>
    </xf>
    <xf numFmtId="0" fontId="21" fillId="0" borderId="24" xfId="0" applyFont="1" applyBorder="1" applyAlignment="1">
      <alignment horizontal="left"/>
    </xf>
    <xf numFmtId="2" fontId="21" fillId="0" borderId="24" xfId="0" applyNumberFormat="1" applyFont="1" applyBorder="1" applyAlignment="1">
      <alignment horizontal="left"/>
    </xf>
    <xf numFmtId="0" fontId="18" fillId="0" borderId="0" xfId="0" applyFont="1" applyAlignment="1">
      <alignment horizontal="center"/>
    </xf>
    <xf numFmtId="1" fontId="1" fillId="0" borderId="0" xfId="0" applyNumberFormat="1" applyFont="1" applyAlignment="1">
      <alignment horizontal="center" vertical="center"/>
    </xf>
    <xf numFmtId="183" fontId="18" fillId="0" borderId="0" xfId="0" applyNumberFormat="1" applyFont="1"/>
    <xf numFmtId="0" fontId="31" fillId="11" borderId="1" xfId="0" applyFont="1" applyFill="1" applyBorder="1" applyAlignment="1">
      <alignment horizontal="center"/>
    </xf>
    <xf numFmtId="183" fontId="1" fillId="0" borderId="25" xfId="0" applyNumberFormat="1" applyFont="1" applyBorder="1" applyAlignment="1">
      <alignment horizontal="center" vertical="center"/>
    </xf>
    <xf numFmtId="170" fontId="1" fillId="0" borderId="25" xfId="0" applyNumberFormat="1" applyFont="1" applyBorder="1" applyAlignment="1">
      <alignment horizontal="center" vertical="center"/>
    </xf>
    <xf numFmtId="1" fontId="18" fillId="0" borderId="0" xfId="0" applyNumberFormat="1" applyFont="1"/>
    <xf numFmtId="0" fontId="32" fillId="0" borderId="0" xfId="0" applyFont="1"/>
    <xf numFmtId="0" fontId="33" fillId="0" borderId="0" xfId="0" applyFont="1"/>
    <xf numFmtId="0" fontId="4" fillId="11" borderId="1" xfId="0" applyFont="1" applyFill="1" applyBorder="1" applyAlignment="1">
      <alignment horizontal="center" vertical="center"/>
    </xf>
    <xf numFmtId="0" fontId="35" fillId="2" borderId="4" xfId="0" applyFont="1" applyFill="1" applyBorder="1"/>
    <xf numFmtId="164" fontId="35" fillId="2" borderId="4" xfId="0" applyNumberFormat="1" applyFont="1" applyFill="1" applyBorder="1"/>
    <xf numFmtId="0" fontId="36" fillId="2" borderId="6" xfId="0" applyFont="1" applyFill="1" applyBorder="1" applyAlignment="1">
      <alignment horizontal="left" vertical="center" wrapText="1"/>
    </xf>
    <xf numFmtId="0" fontId="36" fillId="2" borderId="7" xfId="0" applyFont="1" applyFill="1" applyBorder="1" applyAlignment="1">
      <alignment horizontal="left" vertical="center" wrapText="1"/>
    </xf>
    <xf numFmtId="0" fontId="36" fillId="2" borderId="11" xfId="0" applyFont="1" applyFill="1" applyBorder="1" applyAlignment="1">
      <alignment horizontal="left" vertical="center" wrapText="1"/>
    </xf>
    <xf numFmtId="0" fontId="36" fillId="2" borderId="12" xfId="0" applyFont="1" applyFill="1" applyBorder="1" applyAlignment="1">
      <alignment horizontal="left" vertical="center" wrapText="1"/>
    </xf>
    <xf numFmtId="0" fontId="19" fillId="12" borderId="6" xfId="0" applyFont="1" applyFill="1" applyBorder="1" applyAlignment="1">
      <alignment horizontal="left" vertical="center" wrapText="1"/>
    </xf>
    <xf numFmtId="0" fontId="19" fillId="12" borderId="7" xfId="0" applyFont="1" applyFill="1" applyBorder="1" applyAlignment="1">
      <alignment horizontal="left" vertical="center" wrapText="1"/>
    </xf>
    <xf numFmtId="0" fontId="35" fillId="2" borderId="34" xfId="0" applyFont="1" applyFill="1" applyBorder="1"/>
    <xf numFmtId="0" fontId="35" fillId="2" borderId="35" xfId="0" applyFont="1" applyFill="1" applyBorder="1" applyAlignment="1">
      <alignment horizontal="right" vertical="center"/>
    </xf>
    <xf numFmtId="0" fontId="35" fillId="2" borderId="36" xfId="0" applyFont="1" applyFill="1" applyBorder="1" applyAlignment="1">
      <alignment horizontal="right"/>
    </xf>
    <xf numFmtId="0" fontId="34" fillId="2" borderId="34" xfId="0" applyFont="1" applyFill="1" applyBorder="1" applyAlignment="1">
      <alignment vertical="center"/>
    </xf>
    <xf numFmtId="0" fontId="34" fillId="2" borderId="35" xfId="0" applyFont="1" applyFill="1" applyBorder="1" applyAlignment="1">
      <alignment horizontal="right" vertical="center"/>
    </xf>
    <xf numFmtId="0" fontId="34" fillId="2" borderId="37" xfId="0" applyFont="1" applyFill="1" applyBorder="1" applyAlignment="1">
      <alignment horizontal="right" vertical="center"/>
    </xf>
    <xf numFmtId="0" fontId="34" fillId="12" borderId="34" xfId="0" applyFont="1" applyFill="1" applyBorder="1" applyAlignment="1">
      <alignment horizontal="left" vertical="center"/>
    </xf>
    <xf numFmtId="0" fontId="34" fillId="12" borderId="36" xfId="0" applyFont="1" applyFill="1" applyBorder="1" applyAlignment="1">
      <alignment horizontal="left" vertical="center"/>
    </xf>
    <xf numFmtId="0" fontId="13" fillId="4" borderId="31" xfId="0" applyFont="1" applyFill="1" applyBorder="1"/>
    <xf numFmtId="0" fontId="13" fillId="4" borderId="32" xfId="0" applyFont="1" applyFill="1" applyBorder="1"/>
    <xf numFmtId="1" fontId="4" fillId="4" borderId="32" xfId="0" applyNumberFormat="1" applyFont="1" applyFill="1" applyBorder="1" applyAlignment="1">
      <alignment horizontal="center" vertical="center"/>
    </xf>
    <xf numFmtId="0" fontId="13" fillId="4" borderId="32" xfId="0" applyFont="1" applyFill="1" applyBorder="1" applyAlignment="1">
      <alignment horizontal="center"/>
    </xf>
    <xf numFmtId="170" fontId="4" fillId="4" borderId="29" xfId="0" applyNumberFormat="1" applyFont="1" applyFill="1" applyBorder="1" applyAlignment="1">
      <alignment horizontal="center" vertical="center"/>
    </xf>
    <xf numFmtId="0" fontId="12" fillId="0" borderId="30" xfId="0" applyFont="1" applyBorder="1"/>
    <xf numFmtId="1" fontId="4" fillId="0" borderId="32" xfId="0" applyNumberFormat="1" applyFont="1" applyBorder="1" applyAlignment="1">
      <alignment horizontal="center" vertical="center"/>
    </xf>
    <xf numFmtId="0" fontId="13" fillId="0" borderId="32" xfId="0" applyFont="1" applyBorder="1" applyAlignment="1">
      <alignment horizontal="center" vertical="center"/>
    </xf>
    <xf numFmtId="183" fontId="12" fillId="0" borderId="29" xfId="0" applyNumberFormat="1" applyFont="1" applyBorder="1"/>
    <xf numFmtId="0" fontId="0" fillId="0" borderId="1" xfId="0" applyBorder="1" applyAlignment="1">
      <alignment horizontal="left"/>
    </xf>
    <xf numFmtId="1" fontId="1" fillId="0" borderId="1" xfId="0" applyNumberFormat="1" applyFont="1" applyBorder="1" applyAlignment="1">
      <alignment horizontal="center" vertical="center"/>
    </xf>
    <xf numFmtId="0" fontId="0" fillId="0" borderId="1" xfId="0" applyBorder="1" applyAlignment="1">
      <alignment horizontal="center"/>
    </xf>
    <xf numFmtId="0" fontId="1" fillId="0" borderId="30" xfId="0" applyFont="1" applyBorder="1"/>
    <xf numFmtId="0" fontId="0" fillId="0" borderId="1" xfId="0" applyBorder="1" applyAlignment="1">
      <alignment vertical="center"/>
    </xf>
    <xf numFmtId="0" fontId="0" fillId="0" borderId="1" xfId="0" applyBorder="1" applyAlignment="1">
      <alignment horizontal="left" vertical="center"/>
    </xf>
    <xf numFmtId="170" fontId="1" fillId="0" borderId="1" xfId="0" applyNumberFormat="1" applyFont="1" applyBorder="1" applyAlignment="1">
      <alignment horizontal="center" vertical="center"/>
    </xf>
    <xf numFmtId="170" fontId="1"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12" fillId="0" borderId="1" xfId="0" applyFont="1" applyBorder="1" applyAlignment="1">
      <alignment horizontal="center"/>
    </xf>
    <xf numFmtId="0" fontId="0" fillId="0" borderId="1" xfId="0" applyBorder="1" applyAlignment="1">
      <alignment horizontal="right"/>
    </xf>
    <xf numFmtId="0" fontId="0" fillId="0" borderId="1" xfId="0" applyBorder="1"/>
    <xf numFmtId="0" fontId="1" fillId="0" borderId="1" xfId="0" applyFont="1" applyBorder="1" applyAlignment="1">
      <alignment horizontal="center" vertical="center"/>
    </xf>
    <xf numFmtId="0" fontId="12" fillId="0" borderId="1" xfId="0" applyFont="1" applyBorder="1" applyAlignment="1">
      <alignment horizontal="right"/>
    </xf>
    <xf numFmtId="0" fontId="0" fillId="0" borderId="1" xfId="0" applyBorder="1" applyAlignment="1">
      <alignment horizontal="right" vertical="center"/>
    </xf>
    <xf numFmtId="0" fontId="1" fillId="0" borderId="1" xfId="0" applyFont="1" applyBorder="1" applyAlignment="1">
      <alignment horizontal="left" vertical="center"/>
    </xf>
    <xf numFmtId="0" fontId="12" fillId="0" borderId="38" xfId="0" applyFont="1" applyBorder="1"/>
    <xf numFmtId="170" fontId="1" fillId="0" borderId="2" xfId="0" applyNumberFormat="1"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183" fontId="12" fillId="0" borderId="2" xfId="0" applyNumberFormat="1" applyFont="1" applyBorder="1"/>
    <xf numFmtId="0" fontId="31" fillId="14" borderId="1" xfId="0" applyFont="1" applyFill="1" applyBorder="1" applyAlignment="1">
      <alignment horizontal="center"/>
    </xf>
    <xf numFmtId="0" fontId="31" fillId="14" borderId="40" xfId="0" applyFont="1" applyFill="1" applyBorder="1" applyAlignment="1">
      <alignment horizontal="center"/>
    </xf>
    <xf numFmtId="0" fontId="12" fillId="0" borderId="40" xfId="0" applyFont="1" applyBorder="1"/>
    <xf numFmtId="170" fontId="1" fillId="0" borderId="40" xfId="0" applyNumberFormat="1" applyFont="1" applyBorder="1" applyAlignment="1">
      <alignment horizontal="center" vertical="center"/>
    </xf>
    <xf numFmtId="0" fontId="12" fillId="0" borderId="40" xfId="0" applyFont="1" applyBorder="1" applyAlignment="1">
      <alignment horizontal="center"/>
    </xf>
    <xf numFmtId="170" fontId="1" fillId="0" borderId="41" xfId="0" applyNumberFormat="1" applyFont="1" applyBorder="1" applyAlignment="1">
      <alignment horizontal="center" vertical="center"/>
    </xf>
    <xf numFmtId="0" fontId="4" fillId="6" borderId="26" xfId="0" applyFont="1" applyFill="1" applyBorder="1"/>
    <xf numFmtId="0" fontId="13" fillId="6" borderId="5" xfId="0" applyFont="1" applyFill="1" applyBorder="1" applyAlignment="1">
      <alignment horizontal="center" vertical="center"/>
    </xf>
    <xf numFmtId="0" fontId="13" fillId="6" borderId="27" xfId="0" applyFont="1" applyFill="1" applyBorder="1" applyAlignment="1">
      <alignment horizontal="center" vertical="center"/>
    </xf>
    <xf numFmtId="170" fontId="12" fillId="0" borderId="1" xfId="0" applyNumberFormat="1" applyFont="1" applyBorder="1"/>
    <xf numFmtId="170" fontId="12" fillId="0" borderId="25" xfId="0" applyNumberFormat="1" applyFont="1" applyBorder="1"/>
    <xf numFmtId="0" fontId="4" fillId="6" borderId="30" xfId="0" applyFont="1" applyFill="1" applyBorder="1"/>
    <xf numFmtId="182" fontId="1" fillId="0" borderId="30" xfId="0" applyNumberFormat="1" applyFont="1" applyBorder="1"/>
    <xf numFmtId="0" fontId="0" fillId="0" borderId="30" xfId="0" applyBorder="1"/>
    <xf numFmtId="0" fontId="12" fillId="0" borderId="26" xfId="0" applyFont="1" applyBorder="1"/>
    <xf numFmtId="170" fontId="12" fillId="0" borderId="5" xfId="0" applyNumberFormat="1" applyFont="1" applyBorder="1"/>
    <xf numFmtId="170" fontId="12" fillId="0" borderId="27" xfId="0" applyNumberFormat="1" applyFont="1" applyBorder="1"/>
    <xf numFmtId="0" fontId="4" fillId="0" borderId="30" xfId="0" applyFont="1" applyBorder="1"/>
    <xf numFmtId="170" fontId="13" fillId="0" borderId="1" xfId="0" applyNumberFormat="1" applyFont="1" applyBorder="1"/>
    <xf numFmtId="170" fontId="13" fillId="0" borderId="25" xfId="0" applyNumberFormat="1" applyFont="1" applyBorder="1"/>
    <xf numFmtId="0" fontId="4" fillId="0" borderId="33" xfId="0" applyFont="1" applyBorder="1"/>
    <xf numFmtId="170" fontId="13" fillId="0" borderId="22" xfId="0" applyNumberFormat="1" applyFont="1" applyBorder="1"/>
    <xf numFmtId="170" fontId="13" fillId="0" borderId="28" xfId="0" applyNumberFormat="1" applyFont="1" applyBorder="1"/>
    <xf numFmtId="165" fontId="0" fillId="0" borderId="0" xfId="0" applyNumberFormat="1"/>
    <xf numFmtId="165" fontId="2" fillId="0" borderId="9" xfId="0" applyNumberFormat="1" applyFont="1" applyBorder="1" applyAlignment="1">
      <alignment horizontal="left" vertical="center"/>
    </xf>
    <xf numFmtId="10" fontId="2" fillId="0" borderId="8" xfId="0" applyNumberFormat="1" applyFont="1" applyBorder="1" applyAlignment="1">
      <alignment horizontal="left" vertical="center"/>
    </xf>
    <xf numFmtId="10" fontId="2" fillId="0" borderId="9" xfId="0" applyNumberFormat="1" applyFont="1" applyBorder="1" applyAlignment="1">
      <alignment horizontal="left" vertical="center"/>
    </xf>
    <xf numFmtId="0" fontId="2" fillId="0" borderId="42" xfId="0" applyFont="1" applyBorder="1" applyAlignment="1">
      <alignment horizontal="left" vertical="center"/>
    </xf>
    <xf numFmtId="0" fontId="37" fillId="0" borderId="42" xfId="0" applyFont="1" applyBorder="1" applyAlignment="1">
      <alignment horizontal="left" vertical="top"/>
    </xf>
    <xf numFmtId="10" fontId="2" fillId="0" borderId="42" xfId="0" applyNumberFormat="1" applyFont="1" applyBorder="1" applyAlignment="1">
      <alignment horizontal="left" vertical="center"/>
    </xf>
    <xf numFmtId="176" fontId="2" fillId="0" borderId="42" xfId="0" applyNumberFormat="1" applyFont="1" applyBorder="1" applyAlignment="1">
      <alignment horizontal="left" vertical="center"/>
    </xf>
    <xf numFmtId="0" fontId="3" fillId="3" borderId="21" xfId="0" applyFont="1" applyFill="1" applyBorder="1" applyAlignment="1">
      <alignment horizontal="left" vertical="center"/>
    </xf>
    <xf numFmtId="178" fontId="3" fillId="3" borderId="1" xfId="0" applyNumberFormat="1" applyFont="1" applyFill="1" applyBorder="1" applyAlignment="1">
      <alignment horizontal="left" vertical="center"/>
    </xf>
    <xf numFmtId="9" fontId="3" fillId="3" borderId="1" xfId="0" applyNumberFormat="1" applyFont="1" applyFill="1" applyBorder="1" applyAlignment="1">
      <alignment horizontal="left" vertical="center"/>
    </xf>
    <xf numFmtId="0" fontId="16"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20" fillId="16" borderId="1" xfId="0" applyFont="1" applyFill="1" applyBorder="1" applyAlignment="1">
      <alignment vertical="center"/>
    </xf>
    <xf numFmtId="0" fontId="1" fillId="16" borderId="1" xfId="0" applyFont="1" applyFill="1" applyBorder="1"/>
    <xf numFmtId="0" fontId="0" fillId="16" borderId="1" xfId="0" applyFill="1" applyBorder="1"/>
    <xf numFmtId="0" fontId="12" fillId="16" borderId="0" xfId="0" applyFont="1" applyFill="1" applyAlignment="1">
      <alignment horizontal="left"/>
    </xf>
    <xf numFmtId="0" fontId="1" fillId="16" borderId="0" xfId="0" applyFont="1" applyFill="1"/>
    <xf numFmtId="0" fontId="0" fillId="16" borderId="0" xfId="0" applyFill="1"/>
    <xf numFmtId="0" fontId="12" fillId="16" borderId="1" xfId="0" applyFont="1" applyFill="1" applyBorder="1" applyAlignment="1">
      <alignment horizontal="left"/>
    </xf>
    <xf numFmtId="0" fontId="12" fillId="16" borderId="0" xfId="0" applyFont="1" applyFill="1" applyAlignment="1">
      <alignment horizontal="left" vertical="center"/>
    </xf>
    <xf numFmtId="0" fontId="1" fillId="16" borderId="0" xfId="0" applyFont="1" applyFill="1" applyAlignment="1">
      <alignment vertical="center"/>
    </xf>
    <xf numFmtId="0" fontId="38" fillId="0" borderId="0" xfId="0" applyFont="1"/>
    <xf numFmtId="0" fontId="13" fillId="13" borderId="38" xfId="0" applyFont="1" applyFill="1" applyBorder="1" applyAlignment="1">
      <alignment horizontal="center" vertical="center" textRotation="90" wrapText="1"/>
    </xf>
    <xf numFmtId="0" fontId="1" fillId="15" borderId="38" xfId="0" applyFont="1" applyFill="1" applyBorder="1" applyAlignment="1">
      <alignment wrapText="1"/>
    </xf>
    <xf numFmtId="0" fontId="0" fillId="15" borderId="38" xfId="0" applyFill="1" applyBorder="1"/>
    <xf numFmtId="0" fontId="0" fillId="15" borderId="39" xfId="0" applyFill="1" applyBorder="1"/>
    <xf numFmtId="0" fontId="30" fillId="10" borderId="30" xfId="0" applyFont="1" applyFill="1" applyBorder="1" applyAlignment="1">
      <alignment horizontal="center" vertical="center" textRotation="90"/>
    </xf>
    <xf numFmtId="0" fontId="1" fillId="0" borderId="30" xfId="0" applyFont="1" applyBorder="1"/>
    <xf numFmtId="0" fontId="30" fillId="5" borderId="30" xfId="0" applyFont="1" applyFill="1" applyBorder="1" applyAlignment="1">
      <alignment horizontal="center" vertical="center" textRotation="90"/>
    </xf>
    <xf numFmtId="0" fontId="13" fillId="10" borderId="30" xfId="0" applyFont="1" applyFill="1" applyBorder="1" applyAlignment="1">
      <alignment horizontal="center" vertical="center" textRotation="90"/>
    </xf>
    <xf numFmtId="0" fontId="13" fillId="6" borderId="30" xfId="0" applyFont="1" applyFill="1" applyBorder="1" applyAlignment="1">
      <alignment horizontal="center" vertical="center" textRotation="90" wrapText="1"/>
    </xf>
    <xf numFmtId="0" fontId="30" fillId="3" borderId="38" xfId="0" applyFont="1" applyFill="1" applyBorder="1" applyAlignment="1">
      <alignment horizontal="center" vertical="center" textRotation="90"/>
    </xf>
    <xf numFmtId="0" fontId="1" fillId="0" borderId="38" xfId="0" applyFont="1" applyBorder="1"/>
    <xf numFmtId="0" fontId="13" fillId="4" borderId="31" xfId="0" applyFont="1" applyFill="1" applyBorder="1"/>
    <xf numFmtId="0" fontId="0" fillId="0" borderId="32" xfId="0" applyBorder="1"/>
    <xf numFmtId="0" fontId="34" fillId="12" borderId="35" xfId="0" applyFont="1" applyFill="1" applyBorder="1" applyAlignment="1">
      <alignment horizontal="center" vertical="center" wrapText="1"/>
    </xf>
    <xf numFmtId="0" fontId="2" fillId="0" borderId="0" xfId="0" applyFont="1" applyAlignment="1">
      <alignment horizontal="center" vertical="center" wrapText="1"/>
    </xf>
    <xf numFmtId="0" fontId="4" fillId="17" borderId="1" xfId="0" applyFont="1" applyFill="1" applyBorder="1"/>
    <xf numFmtId="171" fontId="1" fillId="17" borderId="1" xfId="0" applyNumberFormat="1" applyFont="1" applyFill="1" applyBorder="1"/>
    <xf numFmtId="9" fontId="1" fillId="17" borderId="1" xfId="0" applyNumberFormat="1" applyFont="1" applyFill="1" applyBorder="1"/>
    <xf numFmtId="164" fontId="4" fillId="17" borderId="4" xfId="0" applyNumberFormat="1" applyFont="1" applyFill="1" applyBorder="1"/>
    <xf numFmtId="165" fontId="1" fillId="17" borderId="1"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stacked"/>
        <c:varyColors val="1"/>
        <c:ser>
          <c:idx val="0"/>
          <c:order val="0"/>
          <c:spPr>
            <a:solidFill>
              <a:srgbClr val="7030A0"/>
            </a:solidFill>
            <a:ln cmpd="sng">
              <a:solidFill>
                <a:srgbClr val="000000"/>
              </a:solidFill>
            </a:ln>
          </c:spPr>
          <c:invertIfNegative val="1"/>
          <c:dLbls>
            <c:dLbl>
              <c:idx val="0"/>
              <c:layout>
                <c:manualLayout>
                  <c:x val="-1.955034213098747E-3"/>
                  <c:y val="3.48376880443388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B9-AA41-865B-9521F8B6DA64}"/>
                </c:ext>
              </c:extLst>
            </c:dLbl>
            <c:dLbl>
              <c:idx val="1"/>
              <c:layout>
                <c:manualLayout>
                  <c:x val="0"/>
                  <c:y val="2.53365003958828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B9-AA41-865B-9521F8B6DA64}"/>
                </c:ext>
              </c:extLst>
            </c:dLbl>
            <c:dLbl>
              <c:idx val="2"/>
              <c:layout>
                <c:manualLayout>
                  <c:x val="-7.1683759716710806E-17"/>
                  <c:y val="3.80047505938243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B9-AA41-865B-9521F8B6DA64}"/>
                </c:ext>
              </c:extLst>
            </c:dLbl>
            <c:dLbl>
              <c:idx val="3"/>
              <c:layout>
                <c:manualLayout>
                  <c:x val="0"/>
                  <c:y val="-4.4338875692795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B9-AA41-865B-9521F8B6DA64}"/>
                </c:ext>
              </c:extLst>
            </c:dLbl>
            <c:dLbl>
              <c:idx val="4"/>
              <c:layout>
                <c:manualLayout>
                  <c:x val="-7.1683759716710806E-17"/>
                  <c:y val="-5.38400633412511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5B9-AA41-865B-9521F8B6DA64}"/>
                </c:ext>
              </c:extLst>
            </c:dLbl>
            <c:dLbl>
              <c:idx val="5"/>
              <c:layout>
                <c:manualLayout>
                  <c:x val="0"/>
                  <c:y val="-0.1013460015835312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5B9-AA41-865B-9521F8B6DA64}"/>
                </c:ext>
              </c:extLst>
            </c:dLbl>
            <c:dLbl>
              <c:idx val="6"/>
              <c:layout>
                <c:manualLayout>
                  <c:x val="0"/>
                  <c:y val="-0.215360253365004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5B9-AA41-865B-9521F8B6DA64}"/>
                </c:ext>
              </c:extLst>
            </c:dLbl>
            <c:dLbl>
              <c:idx val="7"/>
              <c:layout>
                <c:manualLayout>
                  <c:x val="0"/>
                  <c:y val="-0.4053840063341250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5B9-AA41-865B-9521F8B6DA64}"/>
                </c:ext>
              </c:extLst>
            </c:dLbl>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Graphs!$B$3:$J$3</c:f>
              <c:numCache>
                <c:formatCode>General</c:formatCode>
                <c:ptCount val="9"/>
                <c:pt idx="0">
                  <c:v>2023</c:v>
                </c:pt>
                <c:pt idx="1">
                  <c:v>2024</c:v>
                </c:pt>
                <c:pt idx="2">
                  <c:v>2025</c:v>
                </c:pt>
                <c:pt idx="3">
                  <c:v>2026</c:v>
                </c:pt>
                <c:pt idx="4">
                  <c:v>2027</c:v>
                </c:pt>
                <c:pt idx="5">
                  <c:v>2028</c:v>
                </c:pt>
                <c:pt idx="6">
                  <c:v>2029</c:v>
                </c:pt>
                <c:pt idx="7">
                  <c:v>2030</c:v>
                </c:pt>
              </c:numCache>
            </c:numRef>
          </c:cat>
          <c:val>
            <c:numRef>
              <c:f>Graphs!$B$16:$I$16</c:f>
              <c:numCache>
                <c:formatCode>#\ ##0.00;\(#\ ##0.0\);"-"</c:formatCode>
                <c:ptCount val="8"/>
                <c:pt idx="0">
                  <c:v>-1.4052579835772001</c:v>
                </c:pt>
                <c:pt idx="1">
                  <c:v>-3.4824485484756265</c:v>
                </c:pt>
                <c:pt idx="2">
                  <c:v>-1.6102843833155023</c:v>
                </c:pt>
                <c:pt idx="3" formatCode="#\ ##0.0;\(#\ ##0\);&quot;-&quot;">
                  <c:v>8.8540149569979718</c:v>
                </c:pt>
                <c:pt idx="4" formatCode="#\ ##0.0;\(#\ ##0\);&quot;-&quot;">
                  <c:v>21.526237270162657</c:v>
                </c:pt>
                <c:pt idx="5" formatCode="#\ ##0.0;\(#\ ##0\);&quot;-&quot;">
                  <c:v>61.581827519505794</c:v>
                </c:pt>
                <c:pt idx="6" formatCode="#\ ##0.0;\(#\ ##0\);&quot;-&quot;">
                  <c:v>155.35695461333694</c:v>
                </c:pt>
                <c:pt idx="7" formatCode="#\ ##0.0;\(#\ ##0\);&quot;-&quot;">
                  <c:v>318.97774399056624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C0E-8046-AAF1-C07C6283E743}"/>
            </c:ext>
          </c:extLst>
        </c:ser>
        <c:dLbls>
          <c:showLegendKey val="0"/>
          <c:showVal val="0"/>
          <c:showCatName val="0"/>
          <c:showSerName val="0"/>
          <c:showPercent val="0"/>
          <c:showBubbleSize val="0"/>
        </c:dLbls>
        <c:gapWidth val="150"/>
        <c:overlap val="100"/>
        <c:axId val="1915131956"/>
        <c:axId val="1080227364"/>
      </c:barChart>
      <c:catAx>
        <c:axId val="1915131956"/>
        <c:scaling>
          <c:orientation val="minMax"/>
        </c:scaling>
        <c:delete val="0"/>
        <c:axPos val="b"/>
        <c:title>
          <c:tx>
            <c:rich>
              <a:bodyPr/>
              <a:lstStyle/>
              <a:p>
                <a:pPr lvl="0">
                  <a:defRPr b="0">
                    <a:solidFill>
                      <a:srgbClr val="000000"/>
                    </a:solidFill>
                    <a:latin typeface="+mn-lt"/>
                  </a:defRPr>
                </a:pPr>
                <a:endParaRPr lang="en-CY"/>
              </a:p>
            </c:rich>
          </c:tx>
          <c:overlay val="0"/>
        </c:title>
        <c:numFmt formatCode="General" sourceLinked="1"/>
        <c:majorTickMark val="none"/>
        <c:minorTickMark val="none"/>
        <c:tickLblPos val="nextTo"/>
        <c:txPr>
          <a:bodyPr/>
          <a:lstStyle/>
          <a:p>
            <a:pPr lvl="0">
              <a:defRPr sz="900" b="0" i="0">
                <a:solidFill>
                  <a:srgbClr val="000000"/>
                </a:solidFill>
                <a:latin typeface="Arial"/>
              </a:defRPr>
            </a:pPr>
            <a:endParaRPr lang="en-US"/>
          </a:p>
        </c:txPr>
        <c:crossAx val="1080227364"/>
        <c:crosses val="autoZero"/>
        <c:auto val="1"/>
        <c:lblAlgn val="ctr"/>
        <c:lblOffset val="100"/>
        <c:noMultiLvlLbl val="1"/>
      </c:catAx>
      <c:valAx>
        <c:axId val="1080227364"/>
        <c:scaling>
          <c:orientation val="minMax"/>
          <c:max val="345"/>
          <c:min val="-5"/>
        </c:scaling>
        <c:delete val="0"/>
        <c:axPos val="l"/>
        <c:title>
          <c:tx>
            <c:rich>
              <a:bodyPr/>
              <a:lstStyle/>
              <a:p>
                <a:pPr lvl="0">
                  <a:defRPr sz="1000" b="1" i="0">
                    <a:solidFill>
                      <a:srgbClr val="000000"/>
                    </a:solidFill>
                    <a:latin typeface="Arial"/>
                  </a:defRPr>
                </a:pPr>
                <a:r>
                  <a:rPr lang="en-GB" sz="1000" b="1" i="0">
                    <a:solidFill>
                      <a:srgbClr val="000000"/>
                    </a:solidFill>
                    <a:latin typeface="Arial"/>
                  </a:rPr>
                  <a:t>EBITDA ($M)</a:t>
                </a:r>
              </a:p>
            </c:rich>
          </c:tx>
          <c:overlay val="0"/>
        </c:title>
        <c:numFmt formatCode="#,##0" sourceLinked="0"/>
        <c:majorTickMark val="none"/>
        <c:minorTickMark val="none"/>
        <c:tickLblPos val="nextTo"/>
        <c:spPr>
          <a:ln/>
        </c:spPr>
        <c:txPr>
          <a:bodyPr/>
          <a:lstStyle/>
          <a:p>
            <a:pPr lvl="0">
              <a:defRPr sz="900" b="0" i="0">
                <a:solidFill>
                  <a:srgbClr val="000000"/>
                </a:solidFill>
                <a:latin typeface="Arial"/>
              </a:defRPr>
            </a:pPr>
            <a:endParaRPr lang="en-US"/>
          </a:p>
        </c:txPr>
        <c:crossAx val="1915131956"/>
        <c:crosses val="autoZero"/>
        <c:crossBetween val="between"/>
        <c:majorUnit val="50"/>
      </c:valAx>
    </c:plotArea>
    <c:plotVisOnly val="1"/>
    <c:dispBlanksAs val="zero"/>
    <c:showDLblsOverMax val="1"/>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1"/>
        <c:ser>
          <c:idx val="0"/>
          <c:order val="0"/>
          <c:tx>
            <c:strRef>
              <c:f>Graphs!$A$4</c:f>
              <c:strCache>
                <c:ptCount val="1"/>
                <c:pt idx="0">
                  <c:v>Cultured meat revenues</c:v>
                </c:pt>
              </c:strCache>
            </c:strRef>
          </c:tx>
          <c:spPr>
            <a:solidFill>
              <a:srgbClr val="7030A0"/>
            </a:solidFill>
            <a:ln cmpd="sng">
              <a:noFill/>
            </a:ln>
          </c:spPr>
          <c:invertIfNegative val="1"/>
          <c:cat>
            <c:numRef>
              <c:f>Graphs!$B$3:$I$3</c:f>
              <c:numCache>
                <c:formatCode>General</c:formatCode>
                <c:ptCount val="8"/>
                <c:pt idx="0">
                  <c:v>2023</c:v>
                </c:pt>
                <c:pt idx="1">
                  <c:v>2024</c:v>
                </c:pt>
                <c:pt idx="2">
                  <c:v>2025</c:v>
                </c:pt>
                <c:pt idx="3">
                  <c:v>2026</c:v>
                </c:pt>
                <c:pt idx="4">
                  <c:v>2027</c:v>
                </c:pt>
                <c:pt idx="5">
                  <c:v>2028</c:v>
                </c:pt>
                <c:pt idx="6">
                  <c:v>2029</c:v>
                </c:pt>
                <c:pt idx="7">
                  <c:v>2030</c:v>
                </c:pt>
              </c:numCache>
            </c:numRef>
          </c:cat>
          <c:val>
            <c:numRef>
              <c:f>Graphs!$B$4:$I$4</c:f>
              <c:numCache>
                <c:formatCode>#\ ##0.0;\(#\ ##0\);"-"</c:formatCode>
                <c:ptCount val="8"/>
                <c:pt idx="0">
                  <c:v>0</c:v>
                </c:pt>
                <c:pt idx="1">
                  <c:v>0.49629492830410182</c:v>
                </c:pt>
                <c:pt idx="2">
                  <c:v>3.7593411942730555</c:v>
                </c:pt>
                <c:pt idx="3">
                  <c:v>22.781044752161822</c:v>
                </c:pt>
                <c:pt idx="4">
                  <c:v>69.024860099237998</c:v>
                </c:pt>
                <c:pt idx="5">
                  <c:v>156.85511892295628</c:v>
                </c:pt>
                <c:pt idx="6">
                  <c:v>316.83951159962993</c:v>
                </c:pt>
                <c:pt idx="7">
                  <c:v>600</c:v>
                </c:pt>
              </c:numCache>
            </c:numRef>
          </c:val>
          <c:extLst>
            <c:ext xmlns:c14="http://schemas.microsoft.com/office/drawing/2007/8/2/chart" uri="{6F2FDCE9-48DA-4B69-8628-5D25D57E5C99}">
              <c14:invertSolidFillFmt>
                <c14:spPr xmlns:c14="http://schemas.microsoft.com/office/drawing/2007/8/2/chart">
                  <a:solidFill>
                    <a:srgbClr val="FFFFFF"/>
                  </a:solidFill>
                  <a:ln cmpd="sng">
                    <a:noFill/>
                  </a:ln>
                </c14:spPr>
              </c14:invertSolidFillFmt>
            </c:ext>
            <c:ext xmlns:c16="http://schemas.microsoft.com/office/drawing/2014/chart" uri="{C3380CC4-5D6E-409C-BE32-E72D297353CC}">
              <c16:uniqueId val="{00000000-AFB6-0D4D-BE79-A737F2427727}"/>
            </c:ext>
          </c:extLst>
        </c:ser>
        <c:ser>
          <c:idx val="4"/>
          <c:order val="1"/>
          <c:tx>
            <c:strRef>
              <c:f>Graphs!$A$6</c:f>
              <c:strCache>
                <c:ptCount val="1"/>
                <c:pt idx="0">
                  <c:v>Cultured fat revenues</c:v>
                </c:pt>
              </c:strCache>
            </c:strRef>
          </c:tx>
          <c:invertIfNegative val="0"/>
          <c:val>
            <c:numRef>
              <c:f>Graphs!$B$6:$I$6</c:f>
              <c:numCache>
                <c:formatCode>#\ ##0.0;\(#\ ##0\);"-"</c:formatCode>
                <c:ptCount val="8"/>
                <c:pt idx="0">
                  <c:v>4.3538951422800003E-2</c:v>
                </c:pt>
                <c:pt idx="1">
                  <c:v>0.92476732822027219</c:v>
                </c:pt>
                <c:pt idx="2">
                  <c:v>1.9642058051398581</c:v>
                </c:pt>
                <c:pt idx="3">
                  <c:v>4.1719731301170597</c:v>
                </c:pt>
                <c:pt idx="4">
                  <c:v>13.291906392552949</c:v>
                </c:pt>
                <c:pt idx="5">
                  <c:v>28.232009177782469</c:v>
                </c:pt>
                <c:pt idx="6">
                  <c:v>49.97065624467497</c:v>
                </c:pt>
                <c:pt idx="7">
                  <c:v>66.336046164806021</c:v>
                </c:pt>
              </c:numCache>
            </c:numRef>
          </c:val>
          <c:extLst>
            <c:ext xmlns:c16="http://schemas.microsoft.com/office/drawing/2014/chart" uri="{C3380CC4-5D6E-409C-BE32-E72D297353CC}">
              <c16:uniqueId val="{00000007-AFB6-0D4D-BE79-A737F2427727}"/>
            </c:ext>
          </c:extLst>
        </c:ser>
        <c:ser>
          <c:idx val="3"/>
          <c:order val="2"/>
          <c:tx>
            <c:strRef>
              <c:f>Graphs!$A$7</c:f>
              <c:strCache>
                <c:ptCount val="1"/>
                <c:pt idx="0">
                  <c:v>Cultured foie gras revenues</c:v>
                </c:pt>
              </c:strCache>
            </c:strRef>
          </c:tx>
          <c:invertIfNegative val="0"/>
          <c:cat>
            <c:numRef>
              <c:f>Graphs!$B$3:$I$3</c:f>
              <c:numCache>
                <c:formatCode>General</c:formatCode>
                <c:ptCount val="8"/>
                <c:pt idx="0">
                  <c:v>2023</c:v>
                </c:pt>
                <c:pt idx="1">
                  <c:v>2024</c:v>
                </c:pt>
                <c:pt idx="2">
                  <c:v>2025</c:v>
                </c:pt>
                <c:pt idx="3">
                  <c:v>2026</c:v>
                </c:pt>
                <c:pt idx="4">
                  <c:v>2027</c:v>
                </c:pt>
                <c:pt idx="5">
                  <c:v>2028</c:v>
                </c:pt>
                <c:pt idx="6">
                  <c:v>2029</c:v>
                </c:pt>
                <c:pt idx="7">
                  <c:v>2030</c:v>
                </c:pt>
              </c:numCache>
            </c:numRef>
          </c:cat>
          <c:val>
            <c:numRef>
              <c:f>Graphs!$B$7:$I$7</c:f>
              <c:numCache>
                <c:formatCode>#\ ##0.0;\(#\ ##0\);"-"</c:formatCode>
                <c:ptCount val="8"/>
                <c:pt idx="0">
                  <c:v>0</c:v>
                </c:pt>
                <c:pt idx="1">
                  <c:v>0</c:v>
                </c:pt>
                <c:pt idx="2">
                  <c:v>0.25554767244391891</c:v>
                </c:pt>
                <c:pt idx="3">
                  <c:v>2.0811802443832761</c:v>
                </c:pt>
                <c:pt idx="4">
                  <c:v>4.7669433497598925</c:v>
                </c:pt>
                <c:pt idx="5">
                  <c:v>8.627108142321017</c:v>
                </c:pt>
                <c:pt idx="6">
                  <c:v>13.722493888879365</c:v>
                </c:pt>
                <c:pt idx="7">
                  <c:v>17.461873473598992</c:v>
                </c:pt>
              </c:numCache>
            </c:numRef>
          </c:val>
          <c:extLst>
            <c:ext xmlns:c16="http://schemas.microsoft.com/office/drawing/2014/chart" uri="{C3380CC4-5D6E-409C-BE32-E72D297353CC}">
              <c16:uniqueId val="{00000004-AFB6-0D4D-BE79-A737F2427727}"/>
            </c:ext>
          </c:extLst>
        </c:ser>
        <c:ser>
          <c:idx val="2"/>
          <c:order val="3"/>
          <c:tx>
            <c:strRef>
              <c:f>Graphs!$A$5</c:f>
              <c:strCache>
                <c:ptCount val="1"/>
                <c:pt idx="0">
                  <c:v>Cultured fish revenues</c:v>
                </c:pt>
              </c:strCache>
            </c:strRef>
          </c:tx>
          <c:invertIfNegative val="0"/>
          <c:cat>
            <c:numRef>
              <c:f>Graphs!$B$3:$I$3</c:f>
              <c:numCache>
                <c:formatCode>General</c:formatCode>
                <c:ptCount val="8"/>
                <c:pt idx="0">
                  <c:v>2023</c:v>
                </c:pt>
                <c:pt idx="1">
                  <c:v>2024</c:v>
                </c:pt>
                <c:pt idx="2">
                  <c:v>2025</c:v>
                </c:pt>
                <c:pt idx="3">
                  <c:v>2026</c:v>
                </c:pt>
                <c:pt idx="4">
                  <c:v>2027</c:v>
                </c:pt>
                <c:pt idx="5">
                  <c:v>2028</c:v>
                </c:pt>
                <c:pt idx="6">
                  <c:v>2029</c:v>
                </c:pt>
                <c:pt idx="7">
                  <c:v>2030</c:v>
                </c:pt>
              </c:numCache>
            </c:numRef>
          </c:cat>
          <c:val>
            <c:numRef>
              <c:f>Graphs!$B$5:$I$5</c:f>
              <c:numCache>
                <c:formatCode>#\ ##0.0;\(#\ ##0\);"-"</c:formatCode>
                <c:ptCount val="8"/>
                <c:pt idx="0">
                  <c:v>0</c:v>
                </c:pt>
                <c:pt idx="1">
                  <c:v>0</c:v>
                </c:pt>
                <c:pt idx="2">
                  <c:v>0</c:v>
                </c:pt>
                <c:pt idx="3">
                  <c:v>0.28722400000000003</c:v>
                </c:pt>
                <c:pt idx="4">
                  <c:v>1.02948</c:v>
                </c:pt>
                <c:pt idx="5">
                  <c:v>2.4288000000000003</c:v>
                </c:pt>
                <c:pt idx="6">
                  <c:v>4.508</c:v>
                </c:pt>
                <c:pt idx="7">
                  <c:v>7.7797500000000017</c:v>
                </c:pt>
              </c:numCache>
            </c:numRef>
          </c:val>
          <c:extLst>
            <c:ext xmlns:c16="http://schemas.microsoft.com/office/drawing/2014/chart" uri="{C3380CC4-5D6E-409C-BE32-E72D297353CC}">
              <c16:uniqueId val="{00000003-AFB6-0D4D-BE79-A737F2427727}"/>
            </c:ext>
          </c:extLst>
        </c:ser>
        <c:ser>
          <c:idx val="1"/>
          <c:order val="4"/>
          <c:tx>
            <c:strRef>
              <c:f>Graphs!$A$8</c:f>
              <c:strCache>
                <c:ptCount val="1"/>
                <c:pt idx="0">
                  <c:v>Total revenues</c:v>
                </c:pt>
              </c:strCache>
            </c:strRef>
          </c:tx>
          <c:spPr>
            <a:noFill/>
          </c:spPr>
          <c:invertIfNegative val="0"/>
          <c:dLbls>
            <c:spPr>
              <a:noFill/>
              <a:ln>
                <a:noFill/>
              </a:ln>
              <a:effectLst/>
            </c:spPr>
            <c:txPr>
              <a:bodyPr wrap="square" lIns="38100" tIns="19050" rIns="38100" bIns="19050" anchor="ctr">
                <a:spAutoFit/>
              </a:bodyPr>
              <a:lstStyle/>
              <a:p>
                <a:pPr>
                  <a:defRPr b="1"/>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ext>
            </c:extLst>
          </c:dLbls>
          <c:cat>
            <c:numRef>
              <c:f>Graphs!$B$3:$I$3</c:f>
              <c:numCache>
                <c:formatCode>General</c:formatCode>
                <c:ptCount val="8"/>
                <c:pt idx="0">
                  <c:v>2023</c:v>
                </c:pt>
                <c:pt idx="1">
                  <c:v>2024</c:v>
                </c:pt>
                <c:pt idx="2">
                  <c:v>2025</c:v>
                </c:pt>
                <c:pt idx="3">
                  <c:v>2026</c:v>
                </c:pt>
                <c:pt idx="4">
                  <c:v>2027</c:v>
                </c:pt>
                <c:pt idx="5">
                  <c:v>2028</c:v>
                </c:pt>
                <c:pt idx="6">
                  <c:v>2029</c:v>
                </c:pt>
                <c:pt idx="7">
                  <c:v>2030</c:v>
                </c:pt>
              </c:numCache>
            </c:numRef>
          </c:cat>
          <c:val>
            <c:numRef>
              <c:f>Graphs!$B$8:$I$8</c:f>
              <c:numCache>
                <c:formatCode>#\ ##0.0;\(#\ ##0\);"-"</c:formatCode>
                <c:ptCount val="8"/>
                <c:pt idx="0">
                  <c:v>4.3538951422800003E-2</c:v>
                </c:pt>
                <c:pt idx="1">
                  <c:v>1.421062256524374</c:v>
                </c:pt>
                <c:pt idx="2">
                  <c:v>5.9790946718568332</c:v>
                </c:pt>
                <c:pt idx="3">
                  <c:v>29.321422126662156</c:v>
                </c:pt>
                <c:pt idx="4">
                  <c:v>88.113189841550849</c:v>
                </c:pt>
                <c:pt idx="5">
                  <c:v>196.14303624305975</c:v>
                </c:pt>
                <c:pt idx="6">
                  <c:v>385.04066173318421</c:v>
                </c:pt>
                <c:pt idx="7">
                  <c:v>691.57766963840504</c:v>
                </c:pt>
              </c:numCache>
            </c:numRef>
          </c:val>
          <c:extLst>
            <c:ext xmlns:c16="http://schemas.microsoft.com/office/drawing/2014/chart" uri="{C3380CC4-5D6E-409C-BE32-E72D297353CC}">
              <c16:uniqueId val="{00000002-AFB6-0D4D-BE79-A737F2427727}"/>
            </c:ext>
          </c:extLst>
        </c:ser>
        <c:dLbls>
          <c:showLegendKey val="0"/>
          <c:showVal val="0"/>
          <c:showCatName val="0"/>
          <c:showSerName val="0"/>
          <c:showPercent val="0"/>
          <c:showBubbleSize val="0"/>
        </c:dLbls>
        <c:gapWidth val="150"/>
        <c:overlap val="100"/>
        <c:axId val="1915131956"/>
        <c:axId val="1080227364"/>
      </c:barChart>
      <c:catAx>
        <c:axId val="1915131956"/>
        <c:scaling>
          <c:orientation val="minMax"/>
        </c:scaling>
        <c:delete val="0"/>
        <c:axPos val="b"/>
        <c:title>
          <c:tx>
            <c:rich>
              <a:bodyPr/>
              <a:lstStyle/>
              <a:p>
                <a:pPr lvl="0">
                  <a:defRPr b="0">
                    <a:solidFill>
                      <a:srgbClr val="000000"/>
                    </a:solidFill>
                    <a:latin typeface="+mn-lt"/>
                  </a:defRPr>
                </a:pPr>
                <a:endParaRPr lang="en-CY"/>
              </a:p>
            </c:rich>
          </c:tx>
          <c:overlay val="0"/>
        </c:title>
        <c:numFmt formatCode="General" sourceLinked="1"/>
        <c:majorTickMark val="none"/>
        <c:minorTickMark val="none"/>
        <c:tickLblPos val="nextTo"/>
        <c:txPr>
          <a:bodyPr/>
          <a:lstStyle/>
          <a:p>
            <a:pPr lvl="0">
              <a:defRPr sz="900" b="0" i="0">
                <a:solidFill>
                  <a:srgbClr val="000000"/>
                </a:solidFill>
                <a:latin typeface="Arial"/>
              </a:defRPr>
            </a:pPr>
            <a:endParaRPr lang="en-US"/>
          </a:p>
        </c:txPr>
        <c:crossAx val="1080227364"/>
        <c:crosses val="autoZero"/>
        <c:auto val="1"/>
        <c:lblAlgn val="ctr"/>
        <c:lblOffset val="100"/>
        <c:noMultiLvlLbl val="1"/>
      </c:catAx>
      <c:valAx>
        <c:axId val="1080227364"/>
        <c:scaling>
          <c:orientation val="minMax"/>
          <c:max val="800"/>
        </c:scaling>
        <c:delete val="0"/>
        <c:axPos val="l"/>
        <c:title>
          <c:tx>
            <c:rich>
              <a:bodyPr/>
              <a:lstStyle/>
              <a:p>
                <a:pPr lvl="0">
                  <a:defRPr sz="1000" b="1" i="0">
                    <a:solidFill>
                      <a:srgbClr val="000000"/>
                    </a:solidFill>
                    <a:latin typeface="Arial"/>
                  </a:defRPr>
                </a:pPr>
                <a:r>
                  <a:rPr lang="en-GB" sz="1000" b="1" i="0">
                    <a:solidFill>
                      <a:srgbClr val="000000"/>
                    </a:solidFill>
                    <a:latin typeface="Arial"/>
                  </a:rPr>
                  <a:t>Revenue by segment ($M)</a:t>
                </a:r>
              </a:p>
            </c:rich>
          </c:tx>
          <c:overlay val="0"/>
        </c:title>
        <c:numFmt formatCode="#,##0" sourceLinked="0"/>
        <c:majorTickMark val="none"/>
        <c:minorTickMark val="none"/>
        <c:tickLblPos val="nextTo"/>
        <c:spPr>
          <a:ln/>
        </c:spPr>
        <c:txPr>
          <a:bodyPr/>
          <a:lstStyle/>
          <a:p>
            <a:pPr lvl="0">
              <a:defRPr sz="900" b="0" i="0">
                <a:solidFill>
                  <a:srgbClr val="000000"/>
                </a:solidFill>
                <a:latin typeface="Arial"/>
              </a:defRPr>
            </a:pPr>
            <a:endParaRPr lang="en-US"/>
          </a:p>
        </c:txPr>
        <c:crossAx val="1915131956"/>
        <c:crosses val="autoZero"/>
        <c:crossBetween val="between"/>
        <c:majorUnit val="200"/>
      </c:valAx>
    </c:plotArea>
    <c:legend>
      <c:legendPos val="b"/>
      <c:legendEntry>
        <c:idx val="4"/>
        <c:delete val="1"/>
      </c:legendEntry>
      <c:overlay val="0"/>
    </c:legend>
    <c:plotVisOnly val="1"/>
    <c:dispBlanksAs val="zero"/>
    <c:showDLblsOverMax val="1"/>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view3D>
      <c:rotX val="50"/>
      <c:rotY val="0"/>
      <c:rAngAx val="1"/>
    </c:view3D>
    <c:floor>
      <c:thickness val="0"/>
    </c:floor>
    <c:sideWall>
      <c:thickness val="0"/>
    </c:sideWall>
    <c:backWall>
      <c:thickness val="0"/>
    </c:backWall>
    <c:plotArea>
      <c:layout>
        <c:manualLayout>
          <c:xMode val="edge"/>
          <c:yMode val="edge"/>
          <c:x val="0.1875"/>
          <c:y val="0.15509259259259259"/>
          <c:w val="0.68055555555555558"/>
          <c:h val="0.64814814814814814"/>
        </c:manualLayout>
      </c:layout>
      <c:pie3DChart>
        <c:varyColors val="1"/>
        <c:ser>
          <c:idx val="0"/>
          <c:order val="0"/>
          <c:dPt>
            <c:idx val="0"/>
            <c:bubble3D val="0"/>
            <c:spPr>
              <a:solidFill>
                <a:srgbClr val="4285F4"/>
              </a:solidFill>
            </c:spPr>
            <c:extLst>
              <c:ext xmlns:c16="http://schemas.microsoft.com/office/drawing/2014/chart" uri="{C3380CC4-5D6E-409C-BE32-E72D297353CC}">
                <c16:uniqueId val="{00000001-EA99-A746-AC95-F9A944BD1F4C}"/>
              </c:ext>
            </c:extLst>
          </c:dPt>
          <c:dPt>
            <c:idx val="1"/>
            <c:bubble3D val="0"/>
            <c:spPr>
              <a:solidFill>
                <a:srgbClr val="EA4335"/>
              </a:solidFill>
            </c:spPr>
            <c:extLst>
              <c:ext xmlns:c16="http://schemas.microsoft.com/office/drawing/2014/chart" uri="{C3380CC4-5D6E-409C-BE32-E72D297353CC}">
                <c16:uniqueId val="{00000003-EA99-A746-AC95-F9A944BD1F4C}"/>
              </c:ext>
            </c:extLst>
          </c:dPt>
          <c:dPt>
            <c:idx val="2"/>
            <c:bubble3D val="0"/>
            <c:spPr>
              <a:solidFill>
                <a:srgbClr val="FBBC04"/>
              </a:solidFill>
            </c:spPr>
            <c:extLst>
              <c:ext xmlns:c16="http://schemas.microsoft.com/office/drawing/2014/chart" uri="{C3380CC4-5D6E-409C-BE32-E72D297353CC}">
                <c16:uniqueId val="{00000005-EA99-A746-AC95-F9A944BD1F4C}"/>
              </c:ext>
            </c:extLst>
          </c:dPt>
          <c:dPt>
            <c:idx val="3"/>
            <c:bubble3D val="0"/>
            <c:spPr>
              <a:solidFill>
                <a:srgbClr val="34A853"/>
              </a:solidFill>
            </c:spPr>
            <c:extLst>
              <c:ext xmlns:c16="http://schemas.microsoft.com/office/drawing/2014/chart" uri="{C3380CC4-5D6E-409C-BE32-E72D297353CC}">
                <c16:uniqueId val="{00000007-EA99-A746-AC95-F9A944BD1F4C}"/>
              </c:ext>
            </c:extLst>
          </c:dPt>
          <c:dPt>
            <c:idx val="4"/>
            <c:bubble3D val="0"/>
            <c:spPr>
              <a:solidFill>
                <a:srgbClr val="FF6D01"/>
              </a:solidFill>
            </c:spPr>
            <c:extLst>
              <c:ext xmlns:c16="http://schemas.microsoft.com/office/drawing/2014/chart" uri="{C3380CC4-5D6E-409C-BE32-E72D297353CC}">
                <c16:uniqueId val="{00000009-EA99-A746-AC95-F9A944BD1F4C}"/>
              </c:ext>
            </c:extLst>
          </c:dPt>
          <c:dLbls>
            <c:dLbl>
              <c:idx val="3"/>
              <c:layout>
                <c:manualLayout>
                  <c:x val="-5.5555555555555552E-2"/>
                  <c:y val="4.6296296296296252E-2"/>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A99-A746-AC95-F9A944BD1F4C}"/>
                </c:ext>
              </c:extLst>
            </c:dLbl>
            <c:spPr>
              <a:noFill/>
              <a:ln>
                <a:noFill/>
              </a:ln>
              <a:effectLst/>
            </c:spPr>
            <c:dLblPos val="outEnd"/>
            <c:showLegendKey val="1"/>
            <c:showVal val="0"/>
            <c:showCatName val="1"/>
            <c:showSerName val="0"/>
            <c:showPercent val="1"/>
            <c:showBubbleSize val="0"/>
            <c:showLeaderLines val="0"/>
            <c:extLst>
              <c:ext xmlns:c15="http://schemas.microsoft.com/office/drawing/2012/chart" uri="{CE6537A1-D6FC-4f65-9D91-7224C49458BB}"/>
            </c:extLst>
          </c:dLbls>
          <c:cat>
            <c:strRef>
              <c:f>'Use of funds'!$A$4:$A$8</c:f>
              <c:strCache>
                <c:ptCount val="5"/>
                <c:pt idx="0">
                  <c:v>R&amp;D / manufacturing</c:v>
                </c:pt>
                <c:pt idx="1">
                  <c:v>Equipment &amp; machinery</c:v>
                </c:pt>
                <c:pt idx="2">
                  <c:v>Operating expenses</c:v>
                </c:pt>
                <c:pt idx="3">
                  <c:v>Facility</c:v>
                </c:pt>
                <c:pt idx="4">
                  <c:v>Contingency</c:v>
                </c:pt>
              </c:strCache>
            </c:strRef>
          </c:cat>
          <c:val>
            <c:numRef>
              <c:f>'Use of funds'!$B$4:$B$8</c:f>
              <c:numCache>
                <c:formatCode>#,##0</c:formatCode>
                <c:ptCount val="5"/>
                <c:pt idx="0">
                  <c:v>710000</c:v>
                </c:pt>
                <c:pt idx="1">
                  <c:v>275969.34999999998</c:v>
                </c:pt>
                <c:pt idx="2">
                  <c:v>462000</c:v>
                </c:pt>
                <c:pt idx="3">
                  <c:v>120000</c:v>
                </c:pt>
                <c:pt idx="4">
                  <c:v>156796.93500000003</c:v>
                </c:pt>
              </c:numCache>
            </c:numRef>
          </c:val>
          <c:extLst>
            <c:ext xmlns:c16="http://schemas.microsoft.com/office/drawing/2014/chart" uri="{C3380CC4-5D6E-409C-BE32-E72D297353CC}">
              <c16:uniqueId val="{0000000A-EA99-A746-AC95-F9A944BD1F4C}"/>
            </c:ext>
          </c:extLst>
        </c:ser>
        <c:dLbls>
          <c:showLegendKey val="0"/>
          <c:showVal val="0"/>
          <c:showCatName val="0"/>
          <c:showSerName val="0"/>
          <c:showPercent val="0"/>
          <c:showBubbleSize val="0"/>
          <c:showLeaderLines val="0"/>
        </c:dLbls>
      </c:pie3DChart>
    </c:plotArea>
    <c:plotVisOnly val="1"/>
    <c:dispBlanksAs val="zero"/>
    <c:showDLblsOverMax val="1"/>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rAngAx val="1"/>
    </c:view3D>
    <c:floor>
      <c:thickness val="0"/>
    </c:floor>
    <c:sideWall>
      <c:thickness val="0"/>
    </c:sideWall>
    <c:backWall>
      <c:thickness val="0"/>
    </c:backWall>
    <c:plotArea>
      <c:layout>
        <c:manualLayout>
          <c:xMode val="edge"/>
          <c:yMode val="edge"/>
          <c:x val="0.1875"/>
          <c:y val="0.15509259259259259"/>
          <c:w val="0.68055555555555558"/>
          <c:h val="0.64814814814814814"/>
        </c:manualLayout>
      </c:layout>
      <c:pie3DChart>
        <c:varyColors val="1"/>
        <c:ser>
          <c:idx val="0"/>
          <c:order val="0"/>
          <c:dPt>
            <c:idx val="0"/>
            <c:bubble3D val="0"/>
            <c:spPr>
              <a:solidFill>
                <a:srgbClr val="4285F4"/>
              </a:solidFill>
            </c:spPr>
            <c:extLst>
              <c:ext xmlns:c16="http://schemas.microsoft.com/office/drawing/2014/chart" uri="{C3380CC4-5D6E-409C-BE32-E72D297353CC}">
                <c16:uniqueId val="{00000001-D51C-42AB-9AEF-1077A395AC73}"/>
              </c:ext>
            </c:extLst>
          </c:dPt>
          <c:dPt>
            <c:idx val="1"/>
            <c:bubble3D val="0"/>
            <c:spPr>
              <a:solidFill>
                <a:srgbClr val="EA4335"/>
              </a:solidFill>
            </c:spPr>
            <c:extLst>
              <c:ext xmlns:c16="http://schemas.microsoft.com/office/drawing/2014/chart" uri="{C3380CC4-5D6E-409C-BE32-E72D297353CC}">
                <c16:uniqueId val="{00000003-D51C-42AB-9AEF-1077A395AC73}"/>
              </c:ext>
            </c:extLst>
          </c:dPt>
          <c:dPt>
            <c:idx val="2"/>
            <c:bubble3D val="0"/>
            <c:spPr>
              <a:solidFill>
                <a:srgbClr val="FBBC04"/>
              </a:solidFill>
            </c:spPr>
            <c:extLst>
              <c:ext xmlns:c16="http://schemas.microsoft.com/office/drawing/2014/chart" uri="{C3380CC4-5D6E-409C-BE32-E72D297353CC}">
                <c16:uniqueId val="{00000005-D51C-42AB-9AEF-1077A395AC73}"/>
              </c:ext>
            </c:extLst>
          </c:dPt>
          <c:dPt>
            <c:idx val="3"/>
            <c:bubble3D val="0"/>
            <c:spPr>
              <a:solidFill>
                <a:srgbClr val="34A853"/>
              </a:solidFill>
            </c:spPr>
            <c:extLst>
              <c:ext xmlns:c16="http://schemas.microsoft.com/office/drawing/2014/chart" uri="{C3380CC4-5D6E-409C-BE32-E72D297353CC}">
                <c16:uniqueId val="{00000007-D51C-42AB-9AEF-1077A395AC73}"/>
              </c:ext>
            </c:extLst>
          </c:dPt>
          <c:dPt>
            <c:idx val="4"/>
            <c:bubble3D val="0"/>
            <c:spPr>
              <a:solidFill>
                <a:srgbClr val="FF6D01"/>
              </a:solidFill>
            </c:spPr>
            <c:extLst>
              <c:ext xmlns:c16="http://schemas.microsoft.com/office/drawing/2014/chart" uri="{C3380CC4-5D6E-409C-BE32-E72D297353CC}">
                <c16:uniqueId val="{00000009-D51C-42AB-9AEF-1077A395AC73}"/>
              </c:ext>
            </c:extLst>
          </c:dPt>
          <c:dLbls>
            <c:dLbl>
              <c:idx val="3"/>
              <c:layout>
                <c:manualLayout>
                  <c:x val="-5.5555555555555552E-2"/>
                  <c:y val="4.6296296296296252E-2"/>
                </c:manualLayout>
              </c:layout>
              <c:dLblPos val="bestFit"/>
              <c:showLegendKey val="1"/>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51C-42AB-9AEF-1077A395AC73}"/>
                </c:ext>
              </c:extLst>
            </c:dLbl>
            <c:spPr>
              <a:noFill/>
              <a:ln>
                <a:noFill/>
              </a:ln>
              <a:effectLst/>
            </c:spPr>
            <c:dLblPos val="outEnd"/>
            <c:showLegendKey val="1"/>
            <c:showVal val="0"/>
            <c:showCatName val="1"/>
            <c:showSerName val="0"/>
            <c:showPercent val="1"/>
            <c:showBubbleSize val="0"/>
            <c:showLeaderLines val="0"/>
            <c:extLst>
              <c:ext xmlns:c15="http://schemas.microsoft.com/office/drawing/2012/chart" uri="{CE6537A1-D6FC-4f65-9D91-7224C49458BB}"/>
            </c:extLst>
          </c:dLbls>
          <c:cat>
            <c:strRef>
              <c:f>'Use of funds'!$A$4:$A$8</c:f>
              <c:strCache>
                <c:ptCount val="5"/>
                <c:pt idx="0">
                  <c:v>R&amp;D / manufacturing</c:v>
                </c:pt>
                <c:pt idx="1">
                  <c:v>Equipment &amp; machinery</c:v>
                </c:pt>
                <c:pt idx="2">
                  <c:v>Operating expenses</c:v>
                </c:pt>
                <c:pt idx="3">
                  <c:v>Facility</c:v>
                </c:pt>
                <c:pt idx="4">
                  <c:v>Contingency</c:v>
                </c:pt>
              </c:strCache>
            </c:strRef>
          </c:cat>
          <c:val>
            <c:numRef>
              <c:f>'Use of funds'!$C$4:$C$8</c:f>
              <c:numCache>
                <c:formatCode>#,##0</c:formatCode>
                <c:ptCount val="5"/>
                <c:pt idx="0">
                  <c:v>2315000</c:v>
                </c:pt>
                <c:pt idx="1">
                  <c:v>1735108.05</c:v>
                </c:pt>
                <c:pt idx="2">
                  <c:v>1485000</c:v>
                </c:pt>
                <c:pt idx="3">
                  <c:v>500000</c:v>
                </c:pt>
                <c:pt idx="4">
                  <c:v>603510.80500000005</c:v>
                </c:pt>
              </c:numCache>
            </c:numRef>
          </c:val>
          <c:extLst>
            <c:ext xmlns:c16="http://schemas.microsoft.com/office/drawing/2014/chart" uri="{C3380CC4-5D6E-409C-BE32-E72D297353CC}">
              <c16:uniqueId val="{0000000A-D51C-42AB-9AEF-1077A395AC73}"/>
            </c:ext>
          </c:extLst>
        </c:ser>
        <c:dLbls>
          <c:showLegendKey val="0"/>
          <c:showVal val="0"/>
          <c:showCatName val="0"/>
          <c:showSerName val="0"/>
          <c:showPercent val="0"/>
          <c:showBubbleSize val="0"/>
          <c:showLeaderLines val="0"/>
        </c:dLbls>
      </c:pie3DChart>
    </c:plotArea>
    <c:plotVisOnly val="1"/>
    <c:dispBlanksAs val="zero"/>
    <c:showDLblsOverMax val="1"/>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539750</xdr:colOff>
      <xdr:row>20</xdr:row>
      <xdr:rowOff>7761</xdr:rowOff>
    </xdr:from>
    <xdr:ext cx="6496050" cy="4010025"/>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10</xdr:col>
      <xdr:colOff>540455</xdr:colOff>
      <xdr:row>20</xdr:row>
      <xdr:rowOff>60677</xdr:rowOff>
    </xdr:from>
    <xdr:ext cx="6496050" cy="4010025"/>
    <xdr:graphicFrame macro="">
      <xdr:nvGraphicFramePr>
        <xdr:cNvPr id="5" name="Chart 4">
          <a:extLst>
            <a:ext uri="{FF2B5EF4-FFF2-40B4-BE49-F238E27FC236}">
              <a16:creationId xmlns:a16="http://schemas.microsoft.com/office/drawing/2014/main" id="{664BD832-62F1-0B46-AABE-EF8A4BB159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530225</xdr:colOff>
      <xdr:row>2</xdr:row>
      <xdr:rowOff>530225</xdr:rowOff>
    </xdr:from>
    <xdr:ext cx="4572000" cy="2743200"/>
    <xdr:graphicFrame macro="">
      <xdr:nvGraphicFramePr>
        <xdr:cNvPr id="4" name="Chart 4">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1</xdr:col>
      <xdr:colOff>44450</xdr:colOff>
      <xdr:row>2</xdr:row>
      <xdr:rowOff>15875</xdr:rowOff>
    </xdr:from>
    <xdr:to>
      <xdr:col>2</xdr:col>
      <xdr:colOff>15875</xdr:colOff>
      <xdr:row>9</xdr:row>
      <xdr:rowOff>339725</xdr:rowOff>
    </xdr:to>
    <xdr:sp macro="" textlink="">
      <xdr:nvSpPr>
        <xdr:cNvPr id="2" name="Rectangle 1">
          <a:extLst>
            <a:ext uri="{FF2B5EF4-FFF2-40B4-BE49-F238E27FC236}">
              <a16:creationId xmlns:a16="http://schemas.microsoft.com/office/drawing/2014/main" id="{6551DD8C-A984-7F00-6D70-1DA1E9BCC451}"/>
            </a:ext>
          </a:extLst>
        </xdr:cNvPr>
        <xdr:cNvSpPr/>
      </xdr:nvSpPr>
      <xdr:spPr>
        <a:xfrm>
          <a:off x="1965325" y="682625"/>
          <a:ext cx="1701800" cy="3435350"/>
        </a:xfrm>
        <a:prstGeom prst="rect">
          <a:avLst/>
        </a:prstGeom>
        <a:noFill/>
        <a:ln w="254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571500</xdr:colOff>
      <xdr:row>11</xdr:row>
      <xdr:rowOff>365125</xdr:rowOff>
    </xdr:from>
    <xdr:ext cx="4572000" cy="2743200"/>
    <xdr:graphicFrame macro="">
      <xdr:nvGraphicFramePr>
        <xdr:cNvPr id="3" name="Chart 4">
          <a:extLst>
            <a:ext uri="{FF2B5EF4-FFF2-40B4-BE49-F238E27FC236}">
              <a16:creationId xmlns:a16="http://schemas.microsoft.com/office/drawing/2014/main" id="{B8F9F06B-B56D-4A26-AD9B-5D42FEB328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hyperlink" Target="https://www.mckinsey.com/industries/agriculture/our-insights/cultivated-meat-out-of-the-lab-into-the-frying-pan"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verifiedmarketresearch.com/product/foie-gras-market/"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alliedmarketresearch.com/cultured-meat-market-A06670" TargetMode="External"/></Relationships>
</file>

<file path=xl/worksheets/_rels/sheet17.xml.rels><?xml version="1.0" encoding="UTF-8" standalone="yes"?>
<Relationships xmlns="http://schemas.openxmlformats.org/package/2006/relationships"><Relationship Id="rId2" Type="http://schemas.openxmlformats.org/officeDocument/2006/relationships/hyperlink" Target="https://s3.amazonaws.com/abi-org/Events/CRC_Materials/CRC17/Exhibit+21+-+2017+Valuation+Handbook.pdf" TargetMode="External"/><Relationship Id="rId1" Type="http://schemas.openxmlformats.org/officeDocument/2006/relationships/hyperlink" Target="https://psc.ky.gov/pscecf/2012-00221/rateintervention@ag.ky.gov/10252012d/Ibbotsoin_2011_Risk_Premia_Over_Time_Report_(20110207135556).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9"/>
  <sheetViews>
    <sheetView workbookViewId="0">
      <selection activeCell="E9" sqref="E9"/>
    </sheetView>
  </sheetViews>
  <sheetFormatPr defaultColWidth="12.75" defaultRowHeight="15" customHeight="1"/>
  <cols>
    <col min="1" max="1" width="11" customWidth="1"/>
    <col min="2" max="2" width="32.25" customWidth="1"/>
    <col min="3" max="11" width="11" customWidth="1"/>
  </cols>
  <sheetData>
    <row r="1" spans="1:11" ht="15.75" customHeight="1">
      <c r="A1" s="1"/>
      <c r="B1" s="2"/>
      <c r="C1" s="1"/>
      <c r="D1" s="1"/>
      <c r="E1" s="1"/>
      <c r="F1" s="1"/>
      <c r="G1" s="1"/>
      <c r="H1" s="1"/>
      <c r="I1" s="1"/>
      <c r="J1" s="1"/>
      <c r="K1" s="1"/>
    </row>
    <row r="2" spans="1:11" ht="15.75" customHeight="1">
      <c r="A2" s="1"/>
      <c r="B2" s="3" t="s">
        <v>0</v>
      </c>
      <c r="C2" s="1"/>
      <c r="D2" s="1"/>
      <c r="E2" s="1"/>
      <c r="F2" s="1"/>
      <c r="G2" s="1"/>
      <c r="H2" s="1"/>
      <c r="I2" s="1"/>
      <c r="J2" s="1"/>
      <c r="K2" s="1"/>
    </row>
    <row r="3" spans="1:11" ht="15.75" customHeight="1">
      <c r="A3" s="4"/>
      <c r="B3" s="5" t="s">
        <v>1</v>
      </c>
      <c r="C3" s="1"/>
      <c r="D3" s="1"/>
      <c r="E3" s="1"/>
      <c r="F3" s="1"/>
      <c r="G3" s="1"/>
      <c r="H3" s="1"/>
      <c r="I3" s="1"/>
      <c r="J3" s="1"/>
      <c r="K3" s="1"/>
    </row>
    <row r="4" spans="1:11" ht="15.75" customHeight="1">
      <c r="A4" s="4"/>
      <c r="B4" s="5" t="s">
        <v>2</v>
      </c>
      <c r="C4" s="1"/>
      <c r="D4" s="1"/>
      <c r="E4" s="1"/>
      <c r="F4" s="1"/>
      <c r="G4" s="1"/>
      <c r="H4" s="1"/>
      <c r="I4" s="1"/>
      <c r="J4" s="1"/>
      <c r="K4" s="1"/>
    </row>
    <row r="5" spans="1:11" ht="15.75" customHeight="1">
      <c r="A5" s="4"/>
      <c r="B5" s="6" t="s">
        <v>3</v>
      </c>
      <c r="C5" s="1"/>
      <c r="D5" s="1"/>
      <c r="E5" s="1"/>
      <c r="F5" s="1"/>
      <c r="G5" s="1"/>
      <c r="H5" s="1"/>
      <c r="I5" s="1"/>
      <c r="J5" s="1"/>
      <c r="K5" s="1"/>
    </row>
    <row r="6" spans="1:11" ht="15.75" customHeight="1">
      <c r="A6" s="4"/>
      <c r="B6" s="6" t="s">
        <v>4</v>
      </c>
      <c r="C6" s="1"/>
      <c r="D6" s="1"/>
      <c r="E6" s="1"/>
      <c r="F6" s="1"/>
      <c r="G6" s="1"/>
      <c r="H6" s="1"/>
      <c r="I6" s="1"/>
      <c r="J6" s="1"/>
      <c r="K6" s="1"/>
    </row>
    <row r="7" spans="1:11" ht="15.75" customHeight="1">
      <c r="A7" s="4"/>
      <c r="B7" s="6" t="s">
        <v>5</v>
      </c>
      <c r="C7" s="1"/>
      <c r="D7" s="1"/>
      <c r="E7" s="1"/>
      <c r="F7" s="1"/>
      <c r="G7" s="1"/>
      <c r="H7" s="1"/>
      <c r="I7" s="1"/>
      <c r="J7" s="1"/>
      <c r="K7" s="1"/>
    </row>
    <row r="8" spans="1:11" ht="15.75" customHeight="1">
      <c r="A8" s="4"/>
      <c r="B8" s="6" t="s">
        <v>6</v>
      </c>
      <c r="C8" s="1"/>
      <c r="D8" s="1"/>
      <c r="E8" s="1"/>
      <c r="F8" s="1"/>
      <c r="G8" s="1"/>
      <c r="H8" s="1"/>
      <c r="I8" s="1"/>
      <c r="J8" s="1"/>
      <c r="K8" s="1"/>
    </row>
    <row r="9" spans="1:11" ht="15.75" customHeight="1">
      <c r="A9" s="4"/>
      <c r="B9" s="6" t="s">
        <v>7</v>
      </c>
      <c r="C9" s="1"/>
      <c r="D9" s="1"/>
      <c r="E9" s="1"/>
      <c r="F9" s="1"/>
      <c r="G9" s="1"/>
      <c r="H9" s="1"/>
      <c r="I9" s="1"/>
      <c r="J9" s="1"/>
      <c r="K9" s="1"/>
    </row>
    <row r="10" spans="1:11" ht="15.75" customHeight="1">
      <c r="A10" s="4"/>
      <c r="B10" s="6" t="s">
        <v>8</v>
      </c>
      <c r="C10" s="1"/>
      <c r="D10" s="1"/>
      <c r="E10" s="1"/>
      <c r="F10" s="1"/>
      <c r="G10" s="1"/>
      <c r="H10" s="1"/>
      <c r="I10" s="1"/>
      <c r="J10" s="1"/>
      <c r="K10" s="1"/>
    </row>
    <row r="11" spans="1:11" ht="15.75" customHeight="1">
      <c r="A11" s="4"/>
      <c r="B11" s="6" t="s">
        <v>9</v>
      </c>
      <c r="C11" s="1"/>
      <c r="D11" s="1"/>
      <c r="E11" s="1"/>
      <c r="F11" s="1"/>
      <c r="G11" s="1"/>
      <c r="H11" s="1"/>
      <c r="I11" s="1"/>
      <c r="J11" s="1"/>
      <c r="K11" s="1"/>
    </row>
    <row r="12" spans="1:11" ht="15.75" customHeight="1">
      <c r="A12" s="4"/>
      <c r="B12" s="6" t="s">
        <v>10</v>
      </c>
      <c r="C12" s="1"/>
      <c r="D12" s="1"/>
      <c r="E12" s="1"/>
      <c r="F12" s="1"/>
      <c r="G12" s="1"/>
      <c r="H12" s="1"/>
      <c r="I12" s="1"/>
      <c r="J12" s="1"/>
      <c r="K12" s="1"/>
    </row>
    <row r="13" spans="1:11" ht="15.75" customHeight="1">
      <c r="A13" s="4"/>
      <c r="B13" s="6" t="s">
        <v>11</v>
      </c>
      <c r="C13" s="1"/>
      <c r="D13" s="1"/>
      <c r="E13" s="1"/>
      <c r="F13" s="1"/>
      <c r="G13" s="1"/>
      <c r="H13" s="1"/>
      <c r="I13" s="1"/>
      <c r="J13" s="1"/>
      <c r="K13" s="1"/>
    </row>
    <row r="14" spans="1:11" ht="15.75" customHeight="1">
      <c r="A14" s="4"/>
      <c r="B14" s="6" t="s">
        <v>12</v>
      </c>
      <c r="C14" s="1"/>
      <c r="D14" s="1"/>
      <c r="E14" s="1"/>
      <c r="F14" s="1"/>
      <c r="G14" s="1"/>
      <c r="H14" s="1"/>
      <c r="I14" s="1"/>
      <c r="J14" s="1"/>
      <c r="K14" s="1"/>
    </row>
    <row r="15" spans="1:11" ht="15.75" customHeight="1">
      <c r="A15" s="4"/>
      <c r="B15" s="6" t="s">
        <v>13</v>
      </c>
      <c r="C15" s="1"/>
      <c r="D15" s="1"/>
      <c r="E15" s="1"/>
      <c r="F15" s="1"/>
      <c r="G15" s="1"/>
      <c r="H15" s="1"/>
      <c r="I15" s="1"/>
      <c r="J15" s="1"/>
      <c r="K15" s="1"/>
    </row>
    <row r="16" spans="1:11" ht="15.75" customHeight="1">
      <c r="A16" s="4"/>
      <c r="B16" s="303" t="s">
        <v>448</v>
      </c>
      <c r="C16" s="1"/>
      <c r="D16" s="1"/>
      <c r="E16" s="1"/>
      <c r="F16" s="1"/>
      <c r="G16" s="1"/>
      <c r="H16" s="1"/>
      <c r="I16" s="1"/>
      <c r="J16" s="1"/>
      <c r="K16" s="1"/>
    </row>
    <row r="17" spans="1:11" ht="15.75" customHeight="1">
      <c r="A17" s="4"/>
      <c r="B17" s="6" t="s">
        <v>14</v>
      </c>
      <c r="C17" s="1"/>
      <c r="D17" s="1"/>
      <c r="E17" s="1"/>
      <c r="F17" s="1"/>
      <c r="G17" s="1"/>
      <c r="H17" s="1"/>
      <c r="I17" s="1"/>
      <c r="J17" s="1"/>
      <c r="K17" s="1"/>
    </row>
    <row r="18" spans="1:11" ht="15.75" customHeight="1">
      <c r="A18" s="4"/>
      <c r="B18" s="6" t="s">
        <v>15</v>
      </c>
      <c r="C18" s="1"/>
      <c r="D18" s="1"/>
      <c r="E18" s="1"/>
      <c r="F18" s="1"/>
      <c r="G18" s="1"/>
      <c r="H18" s="1"/>
      <c r="I18" s="1"/>
      <c r="J18" s="1"/>
      <c r="K18" s="1"/>
    </row>
    <row r="19" spans="1:11" ht="15.75" customHeight="1">
      <c r="A19" s="4"/>
      <c r="B19" s="6" t="s">
        <v>16</v>
      </c>
      <c r="C19" s="1"/>
      <c r="D19" s="1"/>
      <c r="E19" s="1"/>
      <c r="F19" s="1"/>
      <c r="G19" s="1"/>
      <c r="H19" s="1"/>
      <c r="I19" s="1"/>
      <c r="J19" s="1"/>
      <c r="K19" s="1"/>
    </row>
    <row r="20" spans="1:11" ht="15.75" customHeight="1">
      <c r="A20" s="1"/>
      <c r="B20" s="2"/>
      <c r="C20" s="1"/>
      <c r="D20" s="1"/>
      <c r="E20" s="1"/>
      <c r="F20" s="1"/>
      <c r="G20" s="1"/>
      <c r="H20" s="1"/>
      <c r="I20" s="1"/>
      <c r="J20" s="1"/>
      <c r="K20" s="1"/>
    </row>
    <row r="21" spans="1:11" ht="15.75" customHeight="1">
      <c r="A21" s="1"/>
      <c r="B21" s="2"/>
      <c r="C21" s="1"/>
      <c r="D21" s="1"/>
      <c r="E21" s="1"/>
      <c r="F21" s="1"/>
      <c r="G21" s="1"/>
      <c r="H21" s="1"/>
      <c r="I21" s="1"/>
      <c r="J21" s="1"/>
      <c r="K21" s="1"/>
    </row>
    <row r="22" spans="1:11" ht="15.75" customHeight="1">
      <c r="A22" s="1"/>
      <c r="B22" s="2"/>
      <c r="C22" s="1"/>
      <c r="D22" s="1"/>
      <c r="E22" s="1"/>
      <c r="F22" s="1"/>
      <c r="G22" s="1"/>
      <c r="H22" s="1"/>
      <c r="I22" s="1"/>
      <c r="J22" s="1"/>
      <c r="K22" s="1"/>
    </row>
    <row r="23" spans="1:11" ht="15.75" customHeight="1">
      <c r="A23" s="1"/>
      <c r="B23" s="2"/>
      <c r="C23" s="1"/>
      <c r="D23" s="1"/>
      <c r="E23" s="1"/>
      <c r="F23" s="1"/>
      <c r="G23" s="1"/>
      <c r="H23" s="1"/>
      <c r="I23" s="1"/>
      <c r="J23" s="1"/>
      <c r="K23" s="1"/>
    </row>
    <row r="24" spans="1:11" ht="15.75" customHeight="1">
      <c r="A24" s="1"/>
      <c r="B24" s="2"/>
      <c r="C24" s="1"/>
      <c r="D24" s="1"/>
      <c r="E24" s="1"/>
      <c r="F24" s="1"/>
      <c r="G24" s="1"/>
      <c r="H24" s="1"/>
      <c r="I24" s="1"/>
      <c r="J24" s="1"/>
      <c r="K24" s="1"/>
    </row>
    <row r="25" spans="1:11" ht="15.75" customHeight="1">
      <c r="A25" s="1"/>
      <c r="B25" s="2"/>
      <c r="C25" s="1"/>
      <c r="D25" s="1"/>
      <c r="E25" s="1"/>
      <c r="F25" s="1"/>
      <c r="G25" s="1"/>
      <c r="H25" s="1"/>
      <c r="I25" s="1"/>
      <c r="J25" s="1"/>
      <c r="K25" s="1"/>
    </row>
    <row r="26" spans="1:11" ht="15.75" customHeight="1">
      <c r="A26" s="1"/>
      <c r="B26" s="2"/>
      <c r="C26" s="1"/>
      <c r="D26" s="1"/>
      <c r="E26" s="1"/>
      <c r="F26" s="1"/>
      <c r="G26" s="1"/>
      <c r="H26" s="1"/>
      <c r="I26" s="1"/>
      <c r="J26" s="1"/>
      <c r="K26" s="1"/>
    </row>
    <row r="27" spans="1:11" ht="15.75" customHeight="1">
      <c r="A27" s="1"/>
      <c r="B27" s="2"/>
      <c r="C27" s="1"/>
      <c r="D27" s="1"/>
      <c r="E27" s="1"/>
      <c r="F27" s="1"/>
      <c r="G27" s="1"/>
      <c r="H27" s="1"/>
      <c r="I27" s="1"/>
      <c r="J27" s="1"/>
      <c r="K27" s="1"/>
    </row>
    <row r="28" spans="1:11" ht="15.75" customHeight="1">
      <c r="A28" s="1"/>
      <c r="B28" s="2"/>
      <c r="C28" s="1"/>
      <c r="D28" s="1"/>
      <c r="E28" s="1"/>
      <c r="F28" s="1"/>
      <c r="G28" s="1"/>
      <c r="H28" s="1"/>
      <c r="I28" s="1"/>
      <c r="J28" s="1"/>
      <c r="K28" s="1"/>
    </row>
    <row r="29" spans="1:11" ht="15.75" customHeight="1">
      <c r="A29" s="1"/>
      <c r="B29" s="2"/>
      <c r="C29" s="1"/>
      <c r="D29" s="1"/>
      <c r="E29" s="1"/>
      <c r="F29" s="1"/>
      <c r="G29" s="1"/>
      <c r="H29" s="1"/>
      <c r="I29" s="1"/>
      <c r="J29" s="1"/>
      <c r="K29" s="1"/>
    </row>
    <row r="30" spans="1:11" ht="15.75" customHeight="1">
      <c r="A30" s="1"/>
      <c r="B30" s="2"/>
      <c r="C30" s="1"/>
      <c r="D30" s="1"/>
      <c r="E30" s="1"/>
      <c r="F30" s="1"/>
      <c r="G30" s="1"/>
      <c r="H30" s="1"/>
      <c r="I30" s="1"/>
      <c r="J30" s="1"/>
      <c r="K30" s="1"/>
    </row>
    <row r="31" spans="1:11" ht="15.75" customHeight="1">
      <c r="A31" s="1"/>
      <c r="B31" s="2"/>
      <c r="C31" s="1"/>
      <c r="D31" s="1"/>
      <c r="E31" s="1"/>
      <c r="F31" s="1"/>
      <c r="G31" s="1"/>
      <c r="H31" s="1"/>
      <c r="I31" s="1"/>
      <c r="J31" s="1"/>
      <c r="K31" s="1"/>
    </row>
    <row r="32" spans="1:11" ht="15.75" customHeight="1">
      <c r="A32" s="1"/>
      <c r="B32" s="2"/>
      <c r="C32" s="1"/>
      <c r="D32" s="1"/>
      <c r="E32" s="1"/>
      <c r="F32" s="1"/>
      <c r="G32" s="1"/>
      <c r="H32" s="1"/>
      <c r="I32" s="1"/>
      <c r="J32" s="1"/>
      <c r="K32" s="1"/>
    </row>
    <row r="33" spans="1:11" ht="15.75" customHeight="1">
      <c r="A33" s="1"/>
      <c r="B33" s="2"/>
      <c r="C33" s="1"/>
      <c r="D33" s="1"/>
      <c r="E33" s="1"/>
      <c r="F33" s="1"/>
      <c r="G33" s="1"/>
      <c r="H33" s="1"/>
      <c r="I33" s="1"/>
      <c r="J33" s="1"/>
      <c r="K33" s="1"/>
    </row>
    <row r="34" spans="1:11" ht="15.75" customHeight="1">
      <c r="A34" s="1"/>
      <c r="B34" s="2"/>
      <c r="C34" s="1"/>
      <c r="D34" s="1"/>
      <c r="E34" s="1"/>
      <c r="F34" s="1"/>
      <c r="G34" s="1"/>
      <c r="H34" s="1"/>
      <c r="I34" s="1"/>
      <c r="J34" s="1"/>
      <c r="K34" s="1"/>
    </row>
    <row r="35" spans="1:11" ht="15.75" customHeight="1">
      <c r="A35" s="1"/>
      <c r="B35" s="2"/>
      <c r="C35" s="1"/>
      <c r="D35" s="1"/>
      <c r="E35" s="1"/>
      <c r="F35" s="1"/>
      <c r="G35" s="1"/>
      <c r="H35" s="1"/>
      <c r="I35" s="1"/>
      <c r="J35" s="1"/>
      <c r="K35" s="1"/>
    </row>
    <row r="36" spans="1:11" ht="15.75" customHeight="1">
      <c r="A36" s="1"/>
      <c r="B36" s="2"/>
      <c r="C36" s="1"/>
      <c r="D36" s="1"/>
      <c r="E36" s="1"/>
      <c r="F36" s="1"/>
      <c r="G36" s="1"/>
      <c r="H36" s="1"/>
      <c r="I36" s="1"/>
      <c r="J36" s="1"/>
      <c r="K36" s="1"/>
    </row>
    <row r="37" spans="1:11" ht="15.75" customHeight="1">
      <c r="A37" s="1"/>
      <c r="B37" s="2"/>
      <c r="C37" s="1"/>
      <c r="D37" s="1"/>
      <c r="E37" s="1"/>
      <c r="F37" s="1"/>
      <c r="G37" s="1"/>
      <c r="H37" s="1"/>
      <c r="I37" s="1"/>
      <c r="J37" s="1"/>
      <c r="K37" s="1"/>
    </row>
    <row r="38" spans="1:11" ht="15.75" customHeight="1">
      <c r="A38" s="1"/>
      <c r="B38" s="2"/>
      <c r="C38" s="1"/>
      <c r="D38" s="1"/>
      <c r="E38" s="1"/>
      <c r="F38" s="1"/>
      <c r="G38" s="1"/>
      <c r="H38" s="1"/>
      <c r="I38" s="1"/>
      <c r="J38" s="1"/>
      <c r="K38" s="1"/>
    </row>
    <row r="39" spans="1:11" ht="15.75" customHeight="1">
      <c r="A39" s="1"/>
      <c r="B39" s="2"/>
      <c r="C39" s="1"/>
      <c r="D39" s="1"/>
      <c r="E39" s="1"/>
      <c r="F39" s="1"/>
      <c r="G39" s="1"/>
      <c r="H39" s="1"/>
      <c r="I39" s="1"/>
      <c r="J39" s="1"/>
      <c r="K39" s="1"/>
    </row>
    <row r="40" spans="1:11" ht="15.75" customHeight="1">
      <c r="A40" s="1"/>
      <c r="B40" s="2"/>
      <c r="C40" s="1"/>
      <c r="D40" s="1"/>
      <c r="E40" s="1"/>
      <c r="F40" s="1"/>
      <c r="G40" s="1"/>
      <c r="H40" s="1"/>
      <c r="I40" s="1"/>
      <c r="J40" s="1"/>
      <c r="K40" s="1"/>
    </row>
    <row r="41" spans="1:11" ht="15.75" customHeight="1">
      <c r="A41" s="1"/>
      <c r="B41" s="2"/>
      <c r="C41" s="1"/>
      <c r="D41" s="1"/>
      <c r="E41" s="1"/>
      <c r="F41" s="1"/>
      <c r="G41" s="1"/>
      <c r="H41" s="1"/>
      <c r="I41" s="1"/>
      <c r="J41" s="1"/>
      <c r="K41" s="1"/>
    </row>
    <row r="42" spans="1:11" ht="15.75" customHeight="1">
      <c r="A42" s="1"/>
      <c r="B42" s="2"/>
      <c r="C42" s="1"/>
      <c r="D42" s="1"/>
      <c r="E42" s="1"/>
      <c r="F42" s="1"/>
      <c r="G42" s="1"/>
      <c r="H42" s="1"/>
      <c r="I42" s="1"/>
      <c r="J42" s="1"/>
      <c r="K42" s="1"/>
    </row>
    <row r="43" spans="1:11" ht="15.75" customHeight="1">
      <c r="A43" s="1"/>
      <c r="B43" s="2"/>
      <c r="C43" s="1"/>
      <c r="D43" s="1"/>
      <c r="E43" s="1"/>
      <c r="F43" s="1"/>
      <c r="G43" s="1"/>
      <c r="H43" s="1"/>
      <c r="I43" s="1"/>
      <c r="J43" s="1"/>
      <c r="K43" s="1"/>
    </row>
    <row r="44" spans="1:11" ht="15.75" customHeight="1">
      <c r="A44" s="1"/>
      <c r="B44" s="2"/>
      <c r="C44" s="1"/>
      <c r="D44" s="1"/>
      <c r="E44" s="1"/>
      <c r="F44" s="1"/>
      <c r="G44" s="1"/>
      <c r="H44" s="1"/>
      <c r="I44" s="1"/>
      <c r="J44" s="1"/>
      <c r="K44" s="1"/>
    </row>
    <row r="45" spans="1:11" ht="15.75" customHeight="1">
      <c r="A45" s="1"/>
      <c r="B45" s="2"/>
      <c r="C45" s="1"/>
      <c r="D45" s="1"/>
      <c r="E45" s="1"/>
      <c r="F45" s="1"/>
      <c r="G45" s="1"/>
      <c r="H45" s="1"/>
      <c r="I45" s="1"/>
      <c r="J45" s="1"/>
      <c r="K45" s="1"/>
    </row>
    <row r="46" spans="1:11" ht="15.75" customHeight="1">
      <c r="A46" s="1"/>
      <c r="B46" s="2"/>
      <c r="C46" s="1"/>
      <c r="D46" s="1"/>
      <c r="E46" s="1"/>
      <c r="F46" s="1"/>
      <c r="G46" s="1"/>
      <c r="H46" s="1"/>
      <c r="I46" s="1"/>
      <c r="J46" s="1"/>
      <c r="K46" s="1"/>
    </row>
    <row r="47" spans="1:11" ht="15.75" customHeight="1">
      <c r="A47" s="1"/>
      <c r="B47" s="2"/>
      <c r="C47" s="1"/>
      <c r="D47" s="1"/>
      <c r="E47" s="1"/>
      <c r="F47" s="1"/>
      <c r="G47" s="1"/>
      <c r="H47" s="1"/>
      <c r="I47" s="1"/>
      <c r="J47" s="1"/>
      <c r="K47" s="1"/>
    </row>
    <row r="48" spans="1:11" ht="15.75" customHeight="1">
      <c r="A48" s="1"/>
      <c r="B48" s="2"/>
      <c r="C48" s="1"/>
      <c r="D48" s="1"/>
      <c r="E48" s="1"/>
      <c r="F48" s="1"/>
      <c r="G48" s="1"/>
      <c r="H48" s="1"/>
      <c r="I48" s="1"/>
      <c r="J48" s="1"/>
      <c r="K48" s="1"/>
    </row>
    <row r="49" spans="1:11" ht="15.75" customHeight="1">
      <c r="A49" s="1"/>
      <c r="B49" s="2"/>
      <c r="C49" s="1"/>
      <c r="D49" s="1"/>
      <c r="E49" s="1"/>
      <c r="F49" s="1"/>
      <c r="G49" s="1"/>
      <c r="H49" s="1"/>
      <c r="I49" s="1"/>
      <c r="J49" s="1"/>
      <c r="K49" s="1"/>
    </row>
    <row r="50" spans="1:11" ht="15.75" customHeight="1">
      <c r="A50" s="1"/>
      <c r="B50" s="2"/>
      <c r="C50" s="1"/>
      <c r="D50" s="1"/>
      <c r="E50" s="1"/>
      <c r="F50" s="1"/>
      <c r="G50" s="1"/>
      <c r="H50" s="1"/>
      <c r="I50" s="1"/>
      <c r="J50" s="1"/>
      <c r="K50" s="1"/>
    </row>
    <row r="51" spans="1:11" ht="15.75" customHeight="1">
      <c r="A51" s="1"/>
      <c r="B51" s="2"/>
      <c r="C51" s="1"/>
      <c r="D51" s="1"/>
      <c r="E51" s="1"/>
      <c r="F51" s="1"/>
      <c r="G51" s="1"/>
      <c r="H51" s="1"/>
      <c r="I51" s="1"/>
      <c r="J51" s="1"/>
      <c r="K51" s="1"/>
    </row>
    <row r="52" spans="1:11" ht="15.75" customHeight="1">
      <c r="A52" s="1"/>
      <c r="B52" s="2"/>
      <c r="C52" s="1"/>
      <c r="D52" s="1"/>
      <c r="E52" s="1"/>
      <c r="F52" s="1"/>
      <c r="G52" s="1"/>
      <c r="H52" s="1"/>
      <c r="I52" s="1"/>
      <c r="J52" s="1"/>
      <c r="K52" s="1"/>
    </row>
    <row r="53" spans="1:11" ht="15.75" customHeight="1">
      <c r="A53" s="1"/>
      <c r="B53" s="2"/>
      <c r="C53" s="1"/>
      <c r="D53" s="1"/>
      <c r="E53" s="1"/>
      <c r="F53" s="1"/>
      <c r="G53" s="1"/>
      <c r="H53" s="1"/>
      <c r="I53" s="1"/>
      <c r="J53" s="1"/>
      <c r="K53" s="1"/>
    </row>
    <row r="54" spans="1:11" ht="15.75" customHeight="1">
      <c r="A54" s="1"/>
      <c r="B54" s="2"/>
      <c r="C54" s="1"/>
      <c r="D54" s="1"/>
      <c r="E54" s="1"/>
      <c r="F54" s="1"/>
      <c r="G54" s="1"/>
      <c r="H54" s="1"/>
      <c r="I54" s="1"/>
      <c r="J54" s="1"/>
      <c r="K54" s="1"/>
    </row>
    <row r="55" spans="1:11" ht="15.75" customHeight="1">
      <c r="A55" s="1"/>
      <c r="B55" s="2"/>
      <c r="C55" s="1"/>
      <c r="D55" s="1"/>
      <c r="E55" s="1"/>
      <c r="F55" s="1"/>
      <c r="G55" s="1"/>
      <c r="H55" s="1"/>
      <c r="I55" s="1"/>
      <c r="J55" s="1"/>
      <c r="K55" s="1"/>
    </row>
    <row r="56" spans="1:11" ht="15.75" customHeight="1">
      <c r="A56" s="1"/>
      <c r="B56" s="2"/>
      <c r="C56" s="1"/>
      <c r="D56" s="1"/>
      <c r="E56" s="1"/>
      <c r="F56" s="1"/>
      <c r="G56" s="1"/>
      <c r="H56" s="1"/>
      <c r="I56" s="1"/>
      <c r="J56" s="1"/>
      <c r="K56" s="1"/>
    </row>
    <row r="57" spans="1:11" ht="15.75" customHeight="1">
      <c r="A57" s="1"/>
      <c r="B57" s="2"/>
      <c r="C57" s="1"/>
      <c r="D57" s="1"/>
      <c r="E57" s="1"/>
      <c r="F57" s="1"/>
      <c r="G57" s="1"/>
      <c r="H57" s="1"/>
      <c r="I57" s="1"/>
      <c r="J57" s="1"/>
      <c r="K57" s="1"/>
    </row>
    <row r="58" spans="1:11" ht="15.75" customHeight="1">
      <c r="A58" s="1"/>
      <c r="B58" s="2"/>
      <c r="C58" s="1"/>
      <c r="D58" s="1"/>
      <c r="E58" s="1"/>
      <c r="F58" s="1"/>
      <c r="G58" s="1"/>
      <c r="H58" s="1"/>
      <c r="I58" s="1"/>
      <c r="J58" s="1"/>
      <c r="K58" s="1"/>
    </row>
    <row r="59" spans="1:11" ht="15.75" customHeight="1">
      <c r="A59" s="1"/>
      <c r="B59" s="2"/>
      <c r="C59" s="1"/>
      <c r="D59" s="1"/>
      <c r="E59" s="1"/>
      <c r="F59" s="1"/>
      <c r="G59" s="1"/>
      <c r="H59" s="1"/>
      <c r="I59" s="1"/>
      <c r="J59" s="1"/>
      <c r="K59" s="1"/>
    </row>
    <row r="60" spans="1:11" ht="15.75" customHeight="1">
      <c r="A60" s="1"/>
      <c r="B60" s="2"/>
      <c r="C60" s="1"/>
      <c r="D60" s="1"/>
      <c r="E60" s="1"/>
      <c r="F60" s="1"/>
      <c r="G60" s="1"/>
      <c r="H60" s="1"/>
      <c r="I60" s="1"/>
      <c r="J60" s="1"/>
      <c r="K60" s="1"/>
    </row>
    <row r="61" spans="1:11" ht="15.75" customHeight="1">
      <c r="A61" s="1"/>
      <c r="B61" s="2"/>
      <c r="C61" s="1"/>
      <c r="D61" s="1"/>
      <c r="E61" s="1"/>
      <c r="F61" s="1"/>
      <c r="G61" s="1"/>
      <c r="H61" s="1"/>
      <c r="I61" s="1"/>
      <c r="J61" s="1"/>
      <c r="K61" s="1"/>
    </row>
    <row r="62" spans="1:11" ht="15.75" customHeight="1">
      <c r="A62" s="1"/>
      <c r="B62" s="2"/>
      <c r="C62" s="1"/>
      <c r="D62" s="1"/>
      <c r="E62" s="1"/>
      <c r="F62" s="1"/>
      <c r="G62" s="1"/>
      <c r="H62" s="1"/>
      <c r="I62" s="1"/>
      <c r="J62" s="1"/>
      <c r="K62" s="1"/>
    </row>
    <row r="63" spans="1:11" ht="15.75" customHeight="1">
      <c r="A63" s="1"/>
      <c r="B63" s="2"/>
      <c r="C63" s="1"/>
      <c r="D63" s="1"/>
      <c r="E63" s="1"/>
      <c r="F63" s="1"/>
      <c r="G63" s="1"/>
      <c r="H63" s="1"/>
      <c r="I63" s="1"/>
      <c r="J63" s="1"/>
      <c r="K63" s="1"/>
    </row>
    <row r="64" spans="1:11" ht="15.75" customHeight="1">
      <c r="A64" s="1"/>
      <c r="B64" s="2"/>
      <c r="C64" s="1"/>
      <c r="D64" s="1"/>
      <c r="E64" s="1"/>
      <c r="F64" s="1"/>
      <c r="G64" s="1"/>
      <c r="H64" s="1"/>
      <c r="I64" s="1"/>
      <c r="J64" s="1"/>
      <c r="K64" s="1"/>
    </row>
    <row r="65" spans="1:11" ht="15.75" customHeight="1">
      <c r="A65" s="1"/>
      <c r="B65" s="2"/>
      <c r="C65" s="1"/>
      <c r="D65" s="1"/>
      <c r="E65" s="1"/>
      <c r="F65" s="1"/>
      <c r="G65" s="1"/>
      <c r="H65" s="1"/>
      <c r="I65" s="1"/>
      <c r="J65" s="1"/>
      <c r="K65" s="1"/>
    </row>
    <row r="66" spans="1:11" ht="15.75" customHeight="1">
      <c r="A66" s="1"/>
      <c r="B66" s="2"/>
      <c r="C66" s="1"/>
      <c r="D66" s="1"/>
      <c r="E66" s="1"/>
      <c r="F66" s="1"/>
      <c r="G66" s="1"/>
      <c r="H66" s="1"/>
      <c r="I66" s="1"/>
      <c r="J66" s="1"/>
      <c r="K66" s="1"/>
    </row>
    <row r="67" spans="1:11" ht="15.75" customHeight="1">
      <c r="A67" s="1"/>
      <c r="B67" s="2"/>
      <c r="C67" s="1"/>
      <c r="D67" s="1"/>
      <c r="E67" s="1"/>
      <c r="F67" s="1"/>
      <c r="G67" s="1"/>
      <c r="H67" s="1"/>
      <c r="I67" s="1"/>
      <c r="J67" s="1"/>
      <c r="K67" s="1"/>
    </row>
    <row r="68" spans="1:11" ht="15.75" customHeight="1">
      <c r="A68" s="1"/>
      <c r="B68" s="2"/>
      <c r="C68" s="1"/>
      <c r="D68" s="1"/>
      <c r="E68" s="1"/>
      <c r="F68" s="1"/>
      <c r="G68" s="1"/>
      <c r="H68" s="1"/>
      <c r="I68" s="1"/>
      <c r="J68" s="1"/>
      <c r="K68" s="1"/>
    </row>
    <row r="69" spans="1:11" ht="15.75" customHeight="1">
      <c r="A69" s="1"/>
      <c r="B69" s="2"/>
      <c r="C69" s="1"/>
      <c r="D69" s="1"/>
      <c r="E69" s="1"/>
      <c r="F69" s="1"/>
      <c r="G69" s="1"/>
      <c r="H69" s="1"/>
      <c r="I69" s="1"/>
      <c r="J69" s="1"/>
      <c r="K69" s="1"/>
    </row>
    <row r="70" spans="1:11" ht="15.75" customHeight="1">
      <c r="A70" s="1"/>
      <c r="B70" s="2"/>
      <c r="C70" s="1"/>
      <c r="D70" s="1"/>
      <c r="E70" s="1"/>
      <c r="F70" s="1"/>
      <c r="G70" s="1"/>
      <c r="H70" s="1"/>
      <c r="I70" s="1"/>
      <c r="J70" s="1"/>
      <c r="K70" s="1"/>
    </row>
    <row r="71" spans="1:11" ht="15.75" customHeight="1">
      <c r="A71" s="1"/>
      <c r="B71" s="2"/>
      <c r="C71" s="1"/>
      <c r="D71" s="1"/>
      <c r="E71" s="1"/>
      <c r="F71" s="1"/>
      <c r="G71" s="1"/>
      <c r="H71" s="1"/>
      <c r="I71" s="1"/>
      <c r="J71" s="1"/>
      <c r="K71" s="1"/>
    </row>
    <row r="72" spans="1:11" ht="15.75" customHeight="1">
      <c r="A72" s="1"/>
      <c r="B72" s="2"/>
      <c r="C72" s="1"/>
      <c r="D72" s="1"/>
      <c r="E72" s="1"/>
      <c r="F72" s="1"/>
      <c r="G72" s="1"/>
      <c r="H72" s="1"/>
      <c r="I72" s="1"/>
      <c r="J72" s="1"/>
      <c r="K72" s="1"/>
    </row>
    <row r="73" spans="1:11" ht="15.75" customHeight="1">
      <c r="A73" s="1"/>
      <c r="B73" s="2"/>
      <c r="C73" s="1"/>
      <c r="D73" s="1"/>
      <c r="E73" s="1"/>
      <c r="F73" s="1"/>
      <c r="G73" s="1"/>
      <c r="H73" s="1"/>
      <c r="I73" s="1"/>
      <c r="J73" s="1"/>
      <c r="K73" s="1"/>
    </row>
    <row r="74" spans="1:11" ht="15.75" customHeight="1">
      <c r="A74" s="1"/>
      <c r="B74" s="2"/>
      <c r="C74" s="1"/>
      <c r="D74" s="1"/>
      <c r="E74" s="1"/>
      <c r="F74" s="1"/>
      <c r="G74" s="1"/>
      <c r="H74" s="1"/>
      <c r="I74" s="1"/>
      <c r="J74" s="1"/>
      <c r="K74" s="1"/>
    </row>
    <row r="75" spans="1:11" ht="15.75" customHeight="1">
      <c r="A75" s="1"/>
      <c r="B75" s="2"/>
      <c r="C75" s="1"/>
      <c r="D75" s="1"/>
      <c r="E75" s="1"/>
      <c r="F75" s="1"/>
      <c r="G75" s="1"/>
      <c r="H75" s="1"/>
      <c r="I75" s="1"/>
      <c r="J75" s="1"/>
      <c r="K75" s="1"/>
    </row>
    <row r="76" spans="1:11" ht="15.75" customHeight="1">
      <c r="A76" s="1"/>
      <c r="B76" s="2"/>
      <c r="C76" s="1"/>
      <c r="D76" s="1"/>
      <c r="E76" s="1"/>
      <c r="F76" s="1"/>
      <c r="G76" s="1"/>
      <c r="H76" s="1"/>
      <c r="I76" s="1"/>
      <c r="J76" s="1"/>
      <c r="K76" s="1"/>
    </row>
    <row r="77" spans="1:11" ht="15.75" customHeight="1">
      <c r="A77" s="1"/>
      <c r="B77" s="2"/>
      <c r="C77" s="1"/>
      <c r="D77" s="1"/>
      <c r="E77" s="1"/>
      <c r="F77" s="1"/>
      <c r="G77" s="1"/>
      <c r="H77" s="1"/>
      <c r="I77" s="1"/>
      <c r="J77" s="1"/>
      <c r="K77" s="1"/>
    </row>
    <row r="78" spans="1:11" ht="15.75" customHeight="1">
      <c r="A78" s="1"/>
      <c r="B78" s="2"/>
      <c r="C78" s="1"/>
      <c r="D78" s="1"/>
      <c r="E78" s="1"/>
      <c r="F78" s="1"/>
      <c r="G78" s="1"/>
      <c r="H78" s="1"/>
      <c r="I78" s="1"/>
      <c r="J78" s="1"/>
      <c r="K78" s="1"/>
    </row>
    <row r="79" spans="1:11" ht="15.75" customHeight="1">
      <c r="A79" s="1"/>
      <c r="B79" s="2"/>
      <c r="C79" s="1"/>
      <c r="D79" s="1"/>
      <c r="E79" s="1"/>
      <c r="F79" s="1"/>
      <c r="G79" s="1"/>
      <c r="H79" s="1"/>
      <c r="I79" s="1"/>
      <c r="J79" s="1"/>
      <c r="K79" s="1"/>
    </row>
    <row r="80" spans="1:11" ht="15.75" customHeight="1">
      <c r="A80" s="1"/>
      <c r="B80" s="2"/>
      <c r="C80" s="1"/>
      <c r="D80" s="1"/>
      <c r="E80" s="1"/>
      <c r="F80" s="1"/>
      <c r="G80" s="1"/>
      <c r="H80" s="1"/>
      <c r="I80" s="1"/>
      <c r="J80" s="1"/>
      <c r="K80" s="1"/>
    </row>
    <row r="81" spans="1:11" ht="15.75" customHeight="1">
      <c r="A81" s="1"/>
      <c r="B81" s="2"/>
      <c r="C81" s="1"/>
      <c r="D81" s="1"/>
      <c r="E81" s="1"/>
      <c r="F81" s="1"/>
      <c r="G81" s="1"/>
      <c r="H81" s="1"/>
      <c r="I81" s="1"/>
      <c r="J81" s="1"/>
      <c r="K81" s="1"/>
    </row>
    <row r="82" spans="1:11" ht="15.75" customHeight="1">
      <c r="A82" s="1"/>
      <c r="B82" s="2"/>
      <c r="C82" s="1"/>
      <c r="D82" s="1"/>
      <c r="E82" s="1"/>
      <c r="F82" s="1"/>
      <c r="G82" s="1"/>
      <c r="H82" s="1"/>
      <c r="I82" s="1"/>
      <c r="J82" s="1"/>
      <c r="K82" s="1"/>
    </row>
    <row r="83" spans="1:11" ht="15.75" customHeight="1">
      <c r="A83" s="1"/>
      <c r="B83" s="2"/>
      <c r="C83" s="1"/>
      <c r="D83" s="1"/>
      <c r="E83" s="1"/>
      <c r="F83" s="1"/>
      <c r="G83" s="1"/>
      <c r="H83" s="1"/>
      <c r="I83" s="1"/>
      <c r="J83" s="1"/>
      <c r="K83" s="1"/>
    </row>
    <row r="84" spans="1:11" ht="15.75" customHeight="1">
      <c r="A84" s="1"/>
      <c r="B84" s="2"/>
      <c r="C84" s="1"/>
      <c r="D84" s="1"/>
      <c r="E84" s="1"/>
      <c r="F84" s="1"/>
      <c r="G84" s="1"/>
      <c r="H84" s="1"/>
      <c r="I84" s="1"/>
      <c r="J84" s="1"/>
      <c r="K84" s="1"/>
    </row>
    <row r="85" spans="1:11" ht="15.75" customHeight="1">
      <c r="A85" s="1"/>
      <c r="B85" s="2"/>
      <c r="C85" s="1"/>
      <c r="D85" s="1"/>
      <c r="E85" s="1"/>
      <c r="F85" s="1"/>
      <c r="G85" s="1"/>
      <c r="H85" s="1"/>
      <c r="I85" s="1"/>
      <c r="J85" s="1"/>
      <c r="K85" s="1"/>
    </row>
    <row r="86" spans="1:11" ht="15.75" customHeight="1">
      <c r="A86" s="1"/>
      <c r="B86" s="2"/>
      <c r="C86" s="1"/>
      <c r="D86" s="1"/>
      <c r="E86" s="1"/>
      <c r="F86" s="1"/>
      <c r="G86" s="1"/>
      <c r="H86" s="1"/>
      <c r="I86" s="1"/>
      <c r="J86" s="1"/>
      <c r="K86" s="1"/>
    </row>
    <row r="87" spans="1:11" ht="15.75" customHeight="1">
      <c r="A87" s="1"/>
      <c r="B87" s="2"/>
      <c r="C87" s="1"/>
      <c r="D87" s="1"/>
      <c r="E87" s="1"/>
      <c r="F87" s="1"/>
      <c r="G87" s="1"/>
      <c r="H87" s="1"/>
      <c r="I87" s="1"/>
      <c r="J87" s="1"/>
      <c r="K87" s="1"/>
    </row>
    <row r="88" spans="1:11" ht="15.75" customHeight="1">
      <c r="A88" s="1"/>
      <c r="B88" s="2"/>
      <c r="C88" s="1"/>
      <c r="D88" s="1"/>
      <c r="E88" s="1"/>
      <c r="F88" s="1"/>
      <c r="G88" s="1"/>
      <c r="H88" s="1"/>
      <c r="I88" s="1"/>
      <c r="J88" s="1"/>
      <c r="K88" s="1"/>
    </row>
    <row r="89" spans="1:11" ht="15.75" customHeight="1">
      <c r="A89" s="1"/>
      <c r="B89" s="2"/>
      <c r="C89" s="1"/>
      <c r="D89" s="1"/>
      <c r="E89" s="1"/>
      <c r="F89" s="1"/>
      <c r="G89" s="1"/>
      <c r="H89" s="1"/>
      <c r="I89" s="1"/>
      <c r="J89" s="1"/>
      <c r="K89" s="1"/>
    </row>
    <row r="90" spans="1:11" ht="15.75" customHeight="1">
      <c r="A90" s="1"/>
      <c r="B90" s="2"/>
      <c r="C90" s="1"/>
      <c r="D90" s="1"/>
      <c r="E90" s="1"/>
      <c r="F90" s="1"/>
      <c r="G90" s="1"/>
      <c r="H90" s="1"/>
      <c r="I90" s="1"/>
      <c r="J90" s="1"/>
      <c r="K90" s="1"/>
    </row>
    <row r="91" spans="1:11" ht="15.75" customHeight="1">
      <c r="A91" s="1"/>
      <c r="B91" s="2"/>
      <c r="C91" s="1"/>
      <c r="D91" s="1"/>
      <c r="E91" s="1"/>
      <c r="F91" s="1"/>
      <c r="G91" s="1"/>
      <c r="H91" s="1"/>
      <c r="I91" s="1"/>
      <c r="J91" s="1"/>
      <c r="K91" s="1"/>
    </row>
    <row r="92" spans="1:11" ht="15.75" customHeight="1">
      <c r="A92" s="1"/>
      <c r="B92" s="2"/>
      <c r="C92" s="1"/>
      <c r="D92" s="1"/>
      <c r="E92" s="1"/>
      <c r="F92" s="1"/>
      <c r="G92" s="1"/>
      <c r="H92" s="1"/>
      <c r="I92" s="1"/>
      <c r="J92" s="1"/>
      <c r="K92" s="1"/>
    </row>
    <row r="93" spans="1:11" ht="15.75" customHeight="1">
      <c r="A93" s="1"/>
      <c r="B93" s="2"/>
      <c r="C93" s="1"/>
      <c r="D93" s="1"/>
      <c r="E93" s="1"/>
      <c r="F93" s="1"/>
      <c r="G93" s="1"/>
      <c r="H93" s="1"/>
      <c r="I93" s="1"/>
      <c r="J93" s="1"/>
      <c r="K93" s="1"/>
    </row>
    <row r="94" spans="1:11" ht="15.75" customHeight="1">
      <c r="A94" s="1"/>
      <c r="B94" s="2"/>
      <c r="C94" s="1"/>
      <c r="D94" s="1"/>
      <c r="E94" s="1"/>
      <c r="F94" s="1"/>
      <c r="G94" s="1"/>
      <c r="H94" s="1"/>
      <c r="I94" s="1"/>
      <c r="J94" s="1"/>
      <c r="K94" s="1"/>
    </row>
    <row r="95" spans="1:11" ht="15.75" customHeight="1">
      <c r="A95" s="1"/>
      <c r="B95" s="2"/>
      <c r="C95" s="1"/>
      <c r="D95" s="1"/>
      <c r="E95" s="1"/>
      <c r="F95" s="1"/>
      <c r="G95" s="1"/>
      <c r="H95" s="1"/>
      <c r="I95" s="1"/>
      <c r="J95" s="1"/>
      <c r="K95" s="1"/>
    </row>
    <row r="96" spans="1:11" ht="15.75" customHeight="1">
      <c r="A96" s="1"/>
      <c r="B96" s="2"/>
      <c r="C96" s="1"/>
      <c r="D96" s="1"/>
      <c r="E96" s="1"/>
      <c r="F96" s="1"/>
      <c r="G96" s="1"/>
      <c r="H96" s="1"/>
      <c r="I96" s="1"/>
      <c r="J96" s="1"/>
      <c r="K96" s="1"/>
    </row>
    <row r="97" spans="1:11" ht="15.75" customHeight="1">
      <c r="A97" s="1"/>
      <c r="B97" s="2"/>
      <c r="C97" s="1"/>
      <c r="D97" s="1"/>
      <c r="E97" s="1"/>
      <c r="F97" s="1"/>
      <c r="G97" s="1"/>
      <c r="H97" s="1"/>
      <c r="I97" s="1"/>
      <c r="J97" s="1"/>
      <c r="K97" s="1"/>
    </row>
    <row r="98" spans="1:11" ht="15.75" customHeight="1">
      <c r="A98" s="1"/>
      <c r="B98" s="2"/>
      <c r="C98" s="1"/>
      <c r="D98" s="1"/>
      <c r="E98" s="1"/>
      <c r="F98" s="1"/>
      <c r="G98" s="1"/>
      <c r="H98" s="1"/>
      <c r="I98" s="1"/>
      <c r="J98" s="1"/>
      <c r="K98" s="1"/>
    </row>
    <row r="99" spans="1:11" ht="15.75" customHeight="1">
      <c r="A99" s="1"/>
      <c r="B99" s="2"/>
      <c r="C99" s="1"/>
      <c r="D99" s="1"/>
      <c r="E99" s="1"/>
      <c r="F99" s="1"/>
      <c r="G99" s="1"/>
      <c r="H99" s="1"/>
      <c r="I99" s="1"/>
      <c r="J99" s="1"/>
      <c r="K99" s="1"/>
    </row>
  </sheetData>
  <hyperlinks>
    <hyperlink ref="B3" location="Valuation summary!A1" display="Valuation summary" xr:uid="{00000000-0004-0000-0000-000000000000}"/>
    <hyperlink ref="B4" location="Business Plan!A1" display="Business Plan" xr:uid="{00000000-0004-0000-0000-000001000000}"/>
    <hyperlink ref="B5" location="Graphs!A1" display="Graphs" xr:uid="{00000000-0004-0000-0000-000003000000}"/>
    <hyperlink ref="B6" location="Use of funds!A1" display="Use of funds" xr:uid="{00000000-0004-0000-0000-000004000000}"/>
    <hyperlink ref="B7" location="Budget!A1" display="Budget" xr:uid="{00000000-0004-0000-0000-000005000000}"/>
    <hyperlink ref="B8" location="Market analysis!A1" display="Market analysis" xr:uid="{00000000-0004-0000-0000-000006000000}"/>
    <hyperlink ref="B9" location="VC valuation!A1" display="VC valuation" xr:uid="{00000000-0004-0000-0000-000007000000}"/>
    <hyperlink ref="B10" location="Exits!A1" display="Exits" xr:uid="{00000000-0004-0000-0000-000008000000}"/>
    <hyperlink ref="B11" location="Clean meat - Revenue model!A1" display="Clean meat - Revenue model" xr:uid="{00000000-0004-0000-0000-000009000000}"/>
    <hyperlink ref="B12" location="Animal fat - revenue model!A1" display="Animal fat - revenue model" xr:uid="{00000000-0004-0000-0000-00000A000000}"/>
    <hyperlink ref="B13" location="Foie gras - revenue model!A1" display="Foie gras - revenue model" xr:uid="{00000000-0004-0000-0000-00000B000000}"/>
    <hyperlink ref="B14" location="Cultured Fish - revenue model!A1" display="Cultured Fish - revenue model" xr:uid="{00000000-0004-0000-0000-00000C000000}"/>
    <hyperlink ref="B15" location="Competition!A1" display="Competition" xr:uid="{00000000-0004-0000-0000-00000D000000}"/>
    <hyperlink ref="B17" location="Discount rate!A1" display="Discount rate" xr:uid="{00000000-0004-0000-0000-00000F000000}"/>
    <hyperlink ref="B18" location="Payroll!A1" display="Payroll" xr:uid="{00000000-0004-0000-0000-000010000000}"/>
    <hyperlink ref="B19" location="Equipment!A1" display="Equipment" xr:uid="{00000000-0004-0000-0000-000011000000}"/>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O100"/>
  <sheetViews>
    <sheetView showGridLines="0" workbookViewId="0">
      <selection activeCell="L6" sqref="L6"/>
    </sheetView>
  </sheetViews>
  <sheetFormatPr defaultColWidth="12.75" defaultRowHeight="15" customHeight="1"/>
  <cols>
    <col min="1" max="1" width="23.625" customWidth="1"/>
    <col min="2" max="11" width="9.5" customWidth="1"/>
  </cols>
  <sheetData>
    <row r="1" spans="1:15" ht="15.75">
      <c r="E1" s="30"/>
      <c r="F1" s="30"/>
      <c r="G1" s="30"/>
      <c r="H1" s="30"/>
      <c r="I1" s="30"/>
    </row>
    <row r="2" spans="1:15" ht="15.75">
      <c r="E2" s="30"/>
      <c r="F2" s="30"/>
      <c r="G2" s="30"/>
      <c r="H2" s="30"/>
      <c r="I2" s="30"/>
    </row>
    <row r="3" spans="1:15" ht="15.75">
      <c r="A3" s="130" t="s">
        <v>167</v>
      </c>
      <c r="B3" s="130">
        <v>2022</v>
      </c>
      <c r="C3" s="130">
        <f t="shared" ref="C3:J3" si="0">B3+1</f>
        <v>2023</v>
      </c>
      <c r="D3" s="130">
        <f t="shared" si="0"/>
        <v>2024</v>
      </c>
      <c r="E3" s="130">
        <f t="shared" si="0"/>
        <v>2025</v>
      </c>
      <c r="F3" s="130">
        <f t="shared" si="0"/>
        <v>2026</v>
      </c>
      <c r="G3" s="130">
        <f t="shared" si="0"/>
        <v>2027</v>
      </c>
      <c r="H3" s="130">
        <f t="shared" si="0"/>
        <v>2028</v>
      </c>
      <c r="I3" s="130">
        <f t="shared" si="0"/>
        <v>2029</v>
      </c>
      <c r="J3" s="130">
        <f t="shared" si="0"/>
        <v>2030</v>
      </c>
    </row>
    <row r="4" spans="1:15" ht="15.75">
      <c r="A4" t="s">
        <v>168</v>
      </c>
      <c r="B4" s="131"/>
      <c r="C4" s="131"/>
      <c r="D4" s="131"/>
      <c r="E4" s="131"/>
      <c r="F4" s="131"/>
      <c r="G4" s="131"/>
      <c r="H4" s="131"/>
      <c r="I4" s="131"/>
      <c r="J4" s="131"/>
    </row>
    <row r="5" spans="1:15" ht="15.75">
      <c r="A5" t="s">
        <v>169</v>
      </c>
      <c r="E5" s="30"/>
      <c r="F5" s="30"/>
      <c r="G5" s="30"/>
      <c r="H5" s="30"/>
      <c r="I5" s="30"/>
      <c r="K5" s="132"/>
    </row>
    <row r="6" spans="1:15" ht="15.75">
      <c r="A6" s="133" t="s">
        <v>170</v>
      </c>
      <c r="B6" s="134">
        <v>180.2</v>
      </c>
      <c r="C6" s="134">
        <f t="shared" ref="C6:I6" si="1">B6*(1+$O$6)</f>
        <v>272.9962546757726</v>
      </c>
      <c r="D6" s="134">
        <f t="shared" si="1"/>
        <v>413.57910692008488</v>
      </c>
      <c r="E6" s="134">
        <f t="shared" si="1"/>
        <v>626.55686571217586</v>
      </c>
      <c r="F6" s="134">
        <f t="shared" si="1"/>
        <v>949.21019800674264</v>
      </c>
      <c r="G6" s="134">
        <f t="shared" si="1"/>
        <v>1438.0179187341248</v>
      </c>
      <c r="H6" s="134">
        <f t="shared" si="1"/>
        <v>2178.543318374393</v>
      </c>
      <c r="I6" s="134">
        <f t="shared" si="1"/>
        <v>3300.4115791628114</v>
      </c>
      <c r="J6" s="134">
        <v>5000</v>
      </c>
      <c r="K6" s="135" t="s">
        <v>171</v>
      </c>
      <c r="L6" t="s">
        <v>172</v>
      </c>
      <c r="N6" s="136" t="s">
        <v>173</v>
      </c>
      <c r="O6" s="137">
        <f>(J6/B6)^(1/(J3-B3))-1</f>
        <v>0.51496256756810554</v>
      </c>
    </row>
    <row r="7" spans="1:15" ht="15.75">
      <c r="E7" s="30"/>
      <c r="F7" s="30"/>
      <c r="G7" s="30"/>
      <c r="H7" s="30"/>
      <c r="I7" s="30"/>
    </row>
    <row r="8" spans="1:15" ht="15.75">
      <c r="A8" t="s">
        <v>174</v>
      </c>
      <c r="B8" s="85">
        <v>0.12</v>
      </c>
      <c r="C8" s="85">
        <v>0.12</v>
      </c>
      <c r="D8" s="85">
        <v>0.12</v>
      </c>
      <c r="E8" s="85">
        <v>0.12</v>
      </c>
      <c r="F8" s="85">
        <v>0.12</v>
      </c>
      <c r="G8" s="85">
        <v>0.12</v>
      </c>
      <c r="H8" s="85">
        <v>0.12</v>
      </c>
      <c r="I8" s="85">
        <v>0.12</v>
      </c>
      <c r="J8" s="85">
        <v>0.12</v>
      </c>
    </row>
    <row r="9" spans="1:15" ht="15.75">
      <c r="A9" t="s">
        <v>175</v>
      </c>
      <c r="B9" s="85">
        <v>0</v>
      </c>
      <c r="C9" s="85">
        <v>0</v>
      </c>
      <c r="D9" s="85">
        <v>0.01</v>
      </c>
      <c r="E9" s="85">
        <v>0.05</v>
      </c>
      <c r="F9" s="85">
        <v>0.2</v>
      </c>
      <c r="G9" s="85">
        <v>0.4</v>
      </c>
      <c r="H9" s="85">
        <v>0.6</v>
      </c>
      <c r="I9" s="85">
        <v>0.8</v>
      </c>
      <c r="J9" s="85">
        <v>1</v>
      </c>
    </row>
    <row r="10" spans="1:15" ht="15.75">
      <c r="A10" s="133" t="s">
        <v>446</v>
      </c>
      <c r="B10" s="138">
        <f t="shared" ref="B10:J10" si="2">B9*B8</f>
        <v>0</v>
      </c>
      <c r="C10" s="138">
        <f t="shared" si="2"/>
        <v>0</v>
      </c>
      <c r="D10" s="138">
        <f t="shared" si="2"/>
        <v>1.1999999999999999E-3</v>
      </c>
      <c r="E10" s="138">
        <f t="shared" si="2"/>
        <v>6.0000000000000001E-3</v>
      </c>
      <c r="F10" s="138">
        <f t="shared" si="2"/>
        <v>2.4E-2</v>
      </c>
      <c r="G10" s="138">
        <f t="shared" si="2"/>
        <v>4.8000000000000001E-2</v>
      </c>
      <c r="H10" s="138">
        <f t="shared" si="2"/>
        <v>7.1999999999999995E-2</v>
      </c>
      <c r="I10" s="138">
        <f t="shared" si="2"/>
        <v>9.6000000000000002E-2</v>
      </c>
      <c r="J10" s="138">
        <f t="shared" si="2"/>
        <v>0.12</v>
      </c>
    </row>
    <row r="11" spans="1:15" ht="15.75">
      <c r="E11" s="30"/>
      <c r="F11" s="30"/>
      <c r="G11" s="30"/>
      <c r="H11" s="30"/>
      <c r="I11" s="30"/>
    </row>
    <row r="12" spans="1:15" ht="15.75">
      <c r="A12" s="133" t="s">
        <v>176</v>
      </c>
      <c r="B12" s="139">
        <f t="shared" ref="B12:J12" si="3">B10*B6</f>
        <v>0</v>
      </c>
      <c r="C12" s="139">
        <f t="shared" si="3"/>
        <v>0</v>
      </c>
      <c r="D12" s="139">
        <f t="shared" si="3"/>
        <v>0.49629492830410182</v>
      </c>
      <c r="E12" s="139">
        <f t="shared" si="3"/>
        <v>3.7593411942730555</v>
      </c>
      <c r="F12" s="139">
        <f t="shared" si="3"/>
        <v>22.781044752161822</v>
      </c>
      <c r="G12" s="139">
        <f t="shared" si="3"/>
        <v>69.024860099237998</v>
      </c>
      <c r="H12" s="139">
        <f t="shared" si="3"/>
        <v>156.85511892295628</v>
      </c>
      <c r="I12" s="139">
        <f t="shared" si="3"/>
        <v>316.83951159962993</v>
      </c>
      <c r="J12" s="139">
        <f t="shared" si="3"/>
        <v>600</v>
      </c>
    </row>
    <row r="13" spans="1:15" ht="15.75">
      <c r="E13" s="30"/>
      <c r="F13" s="30"/>
      <c r="G13" s="30"/>
      <c r="H13" s="30"/>
      <c r="I13" s="30"/>
    </row>
    <row r="14" spans="1:15" ht="15.75">
      <c r="E14" s="30"/>
      <c r="F14" s="30"/>
      <c r="G14" s="30"/>
      <c r="H14" s="30"/>
      <c r="I14" s="30"/>
    </row>
    <row r="15" spans="1:15" ht="15.75">
      <c r="E15" s="30"/>
      <c r="F15" s="30"/>
      <c r="G15" s="30"/>
      <c r="H15" s="30"/>
      <c r="I15" s="30"/>
    </row>
    <row r="16" spans="1:15" ht="15.75">
      <c r="E16" s="30"/>
      <c r="F16" s="30"/>
      <c r="G16" s="30"/>
      <c r="H16" s="30"/>
      <c r="I16" s="30"/>
    </row>
    <row r="17" spans="5:9" ht="15.75">
      <c r="E17" s="30"/>
      <c r="F17" s="30"/>
      <c r="G17" s="30"/>
      <c r="H17" s="30"/>
      <c r="I17" s="30"/>
    </row>
    <row r="18" spans="5:9" ht="15.75">
      <c r="E18" s="30"/>
      <c r="F18" s="30"/>
      <c r="G18" s="30"/>
      <c r="H18" s="30"/>
      <c r="I18" s="30"/>
    </row>
    <row r="19" spans="5:9" ht="15.75" customHeight="1">
      <c r="E19" s="30"/>
      <c r="F19" s="30"/>
      <c r="G19" s="30"/>
      <c r="H19" s="30"/>
      <c r="I19" s="30"/>
    </row>
    <row r="20" spans="5:9" ht="15.75" customHeight="1">
      <c r="E20" s="30"/>
      <c r="F20" s="30"/>
      <c r="G20" s="30"/>
      <c r="H20" s="30"/>
      <c r="I20" s="30"/>
    </row>
    <row r="21" spans="5:9" ht="15.75" customHeight="1">
      <c r="E21" s="30"/>
      <c r="F21" s="30"/>
      <c r="G21" s="30"/>
      <c r="H21" s="30"/>
      <c r="I21" s="30"/>
    </row>
    <row r="22" spans="5:9" ht="15.75" customHeight="1">
      <c r="E22" s="30"/>
      <c r="F22" s="30"/>
      <c r="G22" s="30"/>
      <c r="H22" s="30"/>
      <c r="I22" s="30"/>
    </row>
    <row r="23" spans="5:9" ht="15.75" customHeight="1">
      <c r="E23" s="30"/>
      <c r="F23" s="30"/>
      <c r="G23" s="30"/>
      <c r="H23" s="30"/>
      <c r="I23" s="30"/>
    </row>
    <row r="24" spans="5:9" ht="15.75" customHeight="1">
      <c r="E24" s="30"/>
      <c r="F24" s="30"/>
      <c r="G24" s="30"/>
      <c r="H24" s="30"/>
      <c r="I24" s="30"/>
    </row>
    <row r="25" spans="5:9" ht="15.75" customHeight="1">
      <c r="E25" s="30"/>
      <c r="F25" s="30"/>
      <c r="G25" s="30"/>
      <c r="H25" s="30"/>
      <c r="I25" s="30"/>
    </row>
    <row r="26" spans="5:9" ht="15.75" customHeight="1">
      <c r="E26" s="30"/>
      <c r="F26" s="30"/>
      <c r="G26" s="30"/>
      <c r="H26" s="30"/>
      <c r="I26" s="30"/>
    </row>
    <row r="27" spans="5:9" ht="15.75" customHeight="1">
      <c r="E27" s="30"/>
      <c r="F27" s="30"/>
      <c r="G27" s="30"/>
      <c r="H27" s="30"/>
      <c r="I27" s="30"/>
    </row>
    <row r="28" spans="5:9" ht="15.75" customHeight="1">
      <c r="E28" s="30"/>
      <c r="F28" s="30"/>
      <c r="G28" s="30"/>
      <c r="H28" s="30"/>
      <c r="I28" s="30"/>
    </row>
    <row r="29" spans="5:9" ht="15.75" customHeight="1">
      <c r="E29" s="30"/>
      <c r="F29" s="30"/>
      <c r="G29" s="30"/>
      <c r="H29" s="30"/>
      <c r="I29" s="30"/>
    </row>
    <row r="30" spans="5:9" ht="15.75" customHeight="1">
      <c r="E30" s="30"/>
      <c r="F30" s="30"/>
      <c r="G30" s="30"/>
      <c r="H30" s="30"/>
      <c r="I30" s="30"/>
    </row>
    <row r="31" spans="5:9" ht="15.75" customHeight="1">
      <c r="E31" s="30"/>
      <c r="F31" s="30"/>
      <c r="G31" s="30"/>
      <c r="H31" s="30"/>
      <c r="I31" s="30"/>
    </row>
    <row r="32" spans="5:9" ht="15.75" customHeight="1">
      <c r="E32" s="30"/>
      <c r="F32" s="30"/>
      <c r="G32" s="30"/>
      <c r="H32" s="30"/>
      <c r="I32" s="30"/>
    </row>
    <row r="33" spans="5:9" ht="15.75" customHeight="1">
      <c r="E33" s="30"/>
      <c r="F33" s="30"/>
      <c r="G33" s="30"/>
      <c r="H33" s="30"/>
      <c r="I33" s="30"/>
    </row>
    <row r="34" spans="5:9" ht="15.75" customHeight="1">
      <c r="E34" s="30"/>
      <c r="F34" s="30"/>
      <c r="G34" s="30"/>
      <c r="H34" s="30"/>
      <c r="I34" s="30"/>
    </row>
    <row r="35" spans="5:9" ht="15.75" customHeight="1">
      <c r="E35" s="30"/>
      <c r="F35" s="30"/>
      <c r="G35" s="30"/>
      <c r="H35" s="30"/>
      <c r="I35" s="30"/>
    </row>
    <row r="36" spans="5:9" ht="15.75" customHeight="1">
      <c r="E36" s="30"/>
      <c r="F36" s="30"/>
      <c r="G36" s="30"/>
      <c r="H36" s="30"/>
      <c r="I36" s="30"/>
    </row>
    <row r="37" spans="5:9" ht="15.75" customHeight="1">
      <c r="E37" s="30"/>
      <c r="F37" s="30"/>
      <c r="G37" s="30"/>
      <c r="H37" s="30"/>
      <c r="I37" s="30"/>
    </row>
    <row r="38" spans="5:9" ht="15.75" customHeight="1">
      <c r="E38" s="30"/>
      <c r="F38" s="30"/>
      <c r="G38" s="30"/>
      <c r="H38" s="30"/>
      <c r="I38" s="30"/>
    </row>
    <row r="39" spans="5:9" ht="15.75" customHeight="1">
      <c r="E39" s="30"/>
      <c r="F39" s="30"/>
      <c r="G39" s="30"/>
      <c r="H39" s="30"/>
      <c r="I39" s="30"/>
    </row>
    <row r="40" spans="5:9" ht="15.75" customHeight="1">
      <c r="E40" s="30"/>
      <c r="F40" s="30"/>
      <c r="G40" s="30"/>
      <c r="H40" s="30"/>
      <c r="I40" s="30"/>
    </row>
    <row r="41" spans="5:9" ht="15.75" customHeight="1">
      <c r="E41" s="30"/>
      <c r="F41" s="30"/>
      <c r="G41" s="30"/>
      <c r="H41" s="30"/>
      <c r="I41" s="30"/>
    </row>
    <row r="42" spans="5:9" ht="15.75" customHeight="1">
      <c r="E42" s="30"/>
      <c r="F42" s="30"/>
      <c r="G42" s="30"/>
      <c r="H42" s="30"/>
      <c r="I42" s="30"/>
    </row>
    <row r="43" spans="5:9" ht="15.75" customHeight="1">
      <c r="E43" s="30"/>
      <c r="F43" s="30"/>
      <c r="G43" s="30"/>
      <c r="H43" s="30"/>
      <c r="I43" s="30"/>
    </row>
    <row r="44" spans="5:9" ht="15.75" customHeight="1">
      <c r="E44" s="30"/>
      <c r="F44" s="30"/>
      <c r="G44" s="30"/>
      <c r="H44" s="30"/>
      <c r="I44" s="30"/>
    </row>
    <row r="45" spans="5:9" ht="15.75" customHeight="1">
      <c r="E45" s="30"/>
      <c r="F45" s="30"/>
      <c r="G45" s="30"/>
      <c r="H45" s="30"/>
      <c r="I45" s="30"/>
    </row>
    <row r="46" spans="5:9" ht="15.75" customHeight="1">
      <c r="E46" s="30"/>
      <c r="F46" s="30"/>
      <c r="G46" s="30"/>
      <c r="H46" s="30"/>
      <c r="I46" s="30"/>
    </row>
    <row r="47" spans="5:9" ht="15.75" customHeight="1">
      <c r="E47" s="30"/>
      <c r="F47" s="30"/>
      <c r="G47" s="30"/>
      <c r="H47" s="30"/>
      <c r="I47" s="30"/>
    </row>
    <row r="48" spans="5:9" ht="15.75" customHeight="1">
      <c r="E48" s="30"/>
      <c r="F48" s="30"/>
      <c r="G48" s="30"/>
      <c r="H48" s="30"/>
      <c r="I48" s="30"/>
    </row>
    <row r="49" spans="5:9" ht="15.75" customHeight="1">
      <c r="E49" s="30"/>
      <c r="F49" s="30"/>
      <c r="G49" s="30"/>
      <c r="H49" s="30"/>
      <c r="I49" s="30"/>
    </row>
    <row r="50" spans="5:9" ht="15.75" customHeight="1">
      <c r="E50" s="30"/>
      <c r="F50" s="30"/>
      <c r="G50" s="30"/>
      <c r="H50" s="30"/>
      <c r="I50" s="30"/>
    </row>
    <row r="51" spans="5:9" ht="15.75" customHeight="1">
      <c r="E51" s="30"/>
      <c r="F51" s="30"/>
      <c r="G51" s="30"/>
      <c r="H51" s="30"/>
      <c r="I51" s="30"/>
    </row>
    <row r="52" spans="5:9" ht="15.75" customHeight="1">
      <c r="E52" s="30"/>
      <c r="F52" s="30"/>
      <c r="G52" s="30"/>
      <c r="H52" s="30"/>
      <c r="I52" s="30"/>
    </row>
    <row r="53" spans="5:9" ht="15.75" customHeight="1">
      <c r="E53" s="30"/>
      <c r="F53" s="30"/>
      <c r="G53" s="30"/>
      <c r="H53" s="30"/>
      <c r="I53" s="30"/>
    </row>
    <row r="54" spans="5:9" ht="15.75" customHeight="1">
      <c r="E54" s="30"/>
      <c r="F54" s="30"/>
      <c r="G54" s="30"/>
      <c r="H54" s="30"/>
      <c r="I54" s="30"/>
    </row>
    <row r="55" spans="5:9" ht="15.75" customHeight="1">
      <c r="E55" s="30"/>
      <c r="F55" s="30"/>
      <c r="G55" s="30"/>
      <c r="H55" s="30"/>
      <c r="I55" s="30"/>
    </row>
    <row r="56" spans="5:9" ht="15.75" customHeight="1">
      <c r="E56" s="30"/>
      <c r="F56" s="30"/>
      <c r="G56" s="30"/>
      <c r="H56" s="30"/>
      <c r="I56" s="30"/>
    </row>
    <row r="57" spans="5:9" ht="15.75" customHeight="1">
      <c r="E57" s="30"/>
      <c r="F57" s="30"/>
      <c r="G57" s="30"/>
      <c r="H57" s="30"/>
      <c r="I57" s="30"/>
    </row>
    <row r="58" spans="5:9" ht="15.75" customHeight="1">
      <c r="E58" s="30"/>
      <c r="F58" s="30"/>
      <c r="G58" s="30"/>
      <c r="H58" s="30"/>
      <c r="I58" s="30"/>
    </row>
    <row r="59" spans="5:9" ht="15.75" customHeight="1">
      <c r="E59" s="30"/>
      <c r="F59" s="30"/>
      <c r="G59" s="30"/>
      <c r="H59" s="30"/>
      <c r="I59" s="30"/>
    </row>
    <row r="60" spans="5:9" ht="15.75" customHeight="1">
      <c r="E60" s="30"/>
      <c r="F60" s="30"/>
      <c r="G60" s="30"/>
      <c r="H60" s="30"/>
      <c r="I60" s="30"/>
    </row>
    <row r="61" spans="5:9" ht="15.75" customHeight="1">
      <c r="E61" s="30"/>
      <c r="F61" s="30"/>
      <c r="G61" s="30"/>
      <c r="H61" s="30"/>
      <c r="I61" s="30"/>
    </row>
    <row r="62" spans="5:9" ht="15.75" customHeight="1">
      <c r="E62" s="30"/>
      <c r="F62" s="30"/>
      <c r="G62" s="30"/>
      <c r="H62" s="30"/>
      <c r="I62" s="30"/>
    </row>
    <row r="63" spans="5:9" ht="15.75" customHeight="1">
      <c r="E63" s="30"/>
      <c r="F63" s="30"/>
      <c r="G63" s="30"/>
      <c r="H63" s="30"/>
      <c r="I63" s="30"/>
    </row>
    <row r="64" spans="5:9" ht="15.75" customHeight="1">
      <c r="E64" s="30"/>
      <c r="F64" s="30"/>
      <c r="G64" s="30"/>
      <c r="H64" s="30"/>
      <c r="I64" s="30"/>
    </row>
    <row r="65" spans="5:9" ht="15.75" customHeight="1">
      <c r="E65" s="30"/>
      <c r="F65" s="30"/>
      <c r="G65" s="30"/>
      <c r="H65" s="30"/>
      <c r="I65" s="30"/>
    </row>
    <row r="66" spans="5:9" ht="15.75" customHeight="1">
      <c r="E66" s="30"/>
      <c r="F66" s="30"/>
      <c r="G66" s="30"/>
      <c r="H66" s="30"/>
      <c r="I66" s="30"/>
    </row>
    <row r="67" spans="5:9" ht="15.75" customHeight="1">
      <c r="E67" s="30"/>
      <c r="F67" s="30"/>
      <c r="G67" s="30"/>
      <c r="H67" s="30"/>
      <c r="I67" s="30"/>
    </row>
    <row r="68" spans="5:9" ht="15.75" customHeight="1">
      <c r="E68" s="30"/>
      <c r="F68" s="30"/>
      <c r="G68" s="30"/>
      <c r="H68" s="30"/>
      <c r="I68" s="30"/>
    </row>
    <row r="69" spans="5:9" ht="15.75" customHeight="1">
      <c r="E69" s="30"/>
      <c r="F69" s="30"/>
      <c r="G69" s="30"/>
      <c r="H69" s="30"/>
      <c r="I69" s="30"/>
    </row>
    <row r="70" spans="5:9" ht="15.75" customHeight="1">
      <c r="E70" s="30"/>
      <c r="F70" s="30"/>
      <c r="G70" s="30"/>
      <c r="H70" s="30"/>
      <c r="I70" s="30"/>
    </row>
    <row r="71" spans="5:9" ht="15.75" customHeight="1">
      <c r="E71" s="30"/>
      <c r="F71" s="30"/>
      <c r="G71" s="30"/>
      <c r="H71" s="30"/>
      <c r="I71" s="30"/>
    </row>
    <row r="72" spans="5:9" ht="15.75" customHeight="1">
      <c r="E72" s="30"/>
      <c r="F72" s="30"/>
      <c r="G72" s="30"/>
      <c r="H72" s="30"/>
      <c r="I72" s="30"/>
    </row>
    <row r="73" spans="5:9" ht="15.75" customHeight="1">
      <c r="E73" s="30"/>
      <c r="F73" s="30"/>
      <c r="G73" s="30"/>
      <c r="H73" s="30"/>
      <c r="I73" s="30"/>
    </row>
    <row r="74" spans="5:9" ht="15.75" customHeight="1">
      <c r="E74" s="30"/>
      <c r="F74" s="30"/>
      <c r="G74" s="30"/>
      <c r="H74" s="30"/>
      <c r="I74" s="30"/>
    </row>
    <row r="75" spans="5:9" ht="15.75" customHeight="1">
      <c r="E75" s="30"/>
      <c r="F75" s="30"/>
      <c r="G75" s="30"/>
      <c r="H75" s="30"/>
      <c r="I75" s="30"/>
    </row>
    <row r="76" spans="5:9" ht="15.75" customHeight="1">
      <c r="E76" s="30"/>
      <c r="F76" s="30"/>
      <c r="G76" s="30"/>
      <c r="H76" s="30"/>
      <c r="I76" s="30"/>
    </row>
    <row r="77" spans="5:9" ht="15.75" customHeight="1">
      <c r="E77" s="30"/>
      <c r="F77" s="30"/>
      <c r="G77" s="30"/>
      <c r="H77" s="30"/>
      <c r="I77" s="30"/>
    </row>
    <row r="78" spans="5:9" ht="15.75" customHeight="1">
      <c r="E78" s="30"/>
      <c r="F78" s="30"/>
      <c r="G78" s="30"/>
      <c r="H78" s="30"/>
      <c r="I78" s="30"/>
    </row>
    <row r="79" spans="5:9" ht="15.75" customHeight="1">
      <c r="E79" s="30"/>
      <c r="F79" s="30"/>
      <c r="G79" s="30"/>
      <c r="H79" s="30"/>
      <c r="I79" s="30"/>
    </row>
    <row r="80" spans="5:9" ht="15.75" customHeight="1">
      <c r="E80" s="30"/>
      <c r="F80" s="30"/>
      <c r="G80" s="30"/>
      <c r="H80" s="30"/>
      <c r="I80" s="30"/>
    </row>
    <row r="81" spans="5:9" ht="15.75" customHeight="1">
      <c r="E81" s="30"/>
      <c r="F81" s="30"/>
      <c r="G81" s="30"/>
      <c r="H81" s="30"/>
      <c r="I81" s="30"/>
    </row>
    <row r="82" spans="5:9" ht="15.75" customHeight="1">
      <c r="E82" s="30"/>
      <c r="F82" s="30"/>
      <c r="G82" s="30"/>
      <c r="H82" s="30"/>
      <c r="I82" s="30"/>
    </row>
    <row r="83" spans="5:9" ht="15.75" customHeight="1">
      <c r="E83" s="30"/>
      <c r="F83" s="30"/>
      <c r="G83" s="30"/>
      <c r="H83" s="30"/>
      <c r="I83" s="30"/>
    </row>
    <row r="84" spans="5:9" ht="15.75" customHeight="1">
      <c r="E84" s="30"/>
      <c r="F84" s="30"/>
      <c r="G84" s="30"/>
      <c r="H84" s="30"/>
      <c r="I84" s="30"/>
    </row>
    <row r="85" spans="5:9" ht="15.75" customHeight="1">
      <c r="E85" s="30"/>
      <c r="F85" s="30"/>
      <c r="G85" s="30"/>
      <c r="H85" s="30"/>
      <c r="I85" s="30"/>
    </row>
    <row r="86" spans="5:9" ht="15.75" customHeight="1">
      <c r="E86" s="30"/>
      <c r="F86" s="30"/>
      <c r="G86" s="30"/>
      <c r="H86" s="30"/>
      <c r="I86" s="30"/>
    </row>
    <row r="87" spans="5:9" ht="15.75" customHeight="1">
      <c r="E87" s="30"/>
      <c r="F87" s="30"/>
      <c r="G87" s="30"/>
      <c r="H87" s="30"/>
      <c r="I87" s="30"/>
    </row>
    <row r="88" spans="5:9" ht="15.75" customHeight="1">
      <c r="E88" s="30"/>
      <c r="F88" s="30"/>
      <c r="G88" s="30"/>
      <c r="H88" s="30"/>
      <c r="I88" s="30"/>
    </row>
    <row r="89" spans="5:9" ht="15.75" customHeight="1">
      <c r="E89" s="30"/>
      <c r="F89" s="30"/>
      <c r="G89" s="30"/>
      <c r="H89" s="30"/>
      <c r="I89" s="30"/>
    </row>
    <row r="90" spans="5:9" ht="15.75" customHeight="1">
      <c r="E90" s="30"/>
      <c r="F90" s="30"/>
      <c r="G90" s="30"/>
      <c r="H90" s="30"/>
      <c r="I90" s="30"/>
    </row>
    <row r="91" spans="5:9" ht="15.75" customHeight="1">
      <c r="E91" s="30"/>
      <c r="F91" s="30"/>
      <c r="G91" s="30"/>
      <c r="H91" s="30"/>
      <c r="I91" s="30"/>
    </row>
    <row r="92" spans="5:9" ht="15.75" customHeight="1">
      <c r="E92" s="30"/>
      <c r="F92" s="30"/>
      <c r="G92" s="30"/>
      <c r="H92" s="30"/>
      <c r="I92" s="30"/>
    </row>
    <row r="93" spans="5:9" ht="15.75" customHeight="1">
      <c r="E93" s="30"/>
      <c r="F93" s="30"/>
      <c r="G93" s="30"/>
      <c r="H93" s="30"/>
      <c r="I93" s="30"/>
    </row>
    <row r="94" spans="5:9" ht="15.75" customHeight="1">
      <c r="E94" s="30"/>
      <c r="F94" s="30"/>
      <c r="G94" s="30"/>
      <c r="H94" s="30"/>
      <c r="I94" s="30"/>
    </row>
    <row r="95" spans="5:9" ht="15.75" customHeight="1">
      <c r="E95" s="30"/>
      <c r="F95" s="30"/>
      <c r="G95" s="30"/>
      <c r="H95" s="30"/>
      <c r="I95" s="30"/>
    </row>
    <row r="96" spans="5:9" ht="15.75" customHeight="1">
      <c r="E96" s="30"/>
      <c r="F96" s="30"/>
      <c r="G96" s="30"/>
      <c r="H96" s="30"/>
      <c r="I96" s="30"/>
    </row>
    <row r="97" spans="5:9" ht="15.75" customHeight="1">
      <c r="E97" s="30"/>
      <c r="F97" s="30"/>
      <c r="G97" s="30"/>
      <c r="H97" s="30"/>
      <c r="I97" s="30"/>
    </row>
    <row r="98" spans="5:9" ht="15.75" customHeight="1">
      <c r="E98" s="30"/>
      <c r="F98" s="30"/>
      <c r="G98" s="30"/>
      <c r="H98" s="30"/>
      <c r="I98" s="30"/>
    </row>
    <row r="99" spans="5:9" ht="15.75" customHeight="1"/>
    <row r="100" spans="5:9" ht="15.75" customHeight="1"/>
  </sheetData>
  <hyperlinks>
    <hyperlink ref="K6" r:id="rId1" xr:uid="{00000000-0004-0000-0A00-000000000000}"/>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K100"/>
  <sheetViews>
    <sheetView showGridLines="0" workbookViewId="0">
      <selection activeCell="G11" sqref="G11"/>
    </sheetView>
  </sheetViews>
  <sheetFormatPr defaultColWidth="12.75" defaultRowHeight="15" customHeight="1"/>
  <cols>
    <col min="1" max="1" width="35.25" customWidth="1"/>
    <col min="2" max="10" width="7.625" customWidth="1"/>
    <col min="11" max="11" width="9.5" customWidth="1"/>
  </cols>
  <sheetData>
    <row r="1" spans="1:11" ht="15.75">
      <c r="E1" s="30"/>
      <c r="F1" s="30"/>
      <c r="G1" s="30"/>
      <c r="H1" s="30"/>
    </row>
    <row r="2" spans="1:11" ht="15.75">
      <c r="E2" s="30"/>
      <c r="F2" s="30"/>
      <c r="G2" s="30"/>
      <c r="H2" s="30"/>
    </row>
    <row r="3" spans="1:11" ht="15.75">
      <c r="A3" s="130" t="s">
        <v>10</v>
      </c>
      <c r="B3" s="130">
        <v>2022</v>
      </c>
      <c r="C3" s="130">
        <f t="shared" ref="C3:J3" si="0">B3+1</f>
        <v>2023</v>
      </c>
      <c r="D3" s="130">
        <f t="shared" si="0"/>
        <v>2024</v>
      </c>
      <c r="E3" s="130">
        <f t="shared" si="0"/>
        <v>2025</v>
      </c>
      <c r="F3" s="130">
        <f t="shared" si="0"/>
        <v>2026</v>
      </c>
      <c r="G3" s="130">
        <f t="shared" si="0"/>
        <v>2027</v>
      </c>
      <c r="H3" s="130">
        <f t="shared" si="0"/>
        <v>2028</v>
      </c>
      <c r="I3" s="130">
        <f t="shared" si="0"/>
        <v>2029</v>
      </c>
      <c r="J3" s="130">
        <f t="shared" si="0"/>
        <v>2030</v>
      </c>
    </row>
    <row r="4" spans="1:11" ht="15.75">
      <c r="A4" t="s">
        <v>177</v>
      </c>
      <c r="B4" s="131">
        <v>8.1994258799999997</v>
      </c>
      <c r="C4" s="131">
        <f t="shared" ref="C4:J4" si="1">B4*(1+6.2%)</f>
        <v>8.7077902845599997</v>
      </c>
      <c r="D4" s="131">
        <f t="shared" si="1"/>
        <v>9.2476732822027206</v>
      </c>
      <c r="E4" s="131">
        <f t="shared" si="1"/>
        <v>9.8210290256992891</v>
      </c>
      <c r="F4" s="131">
        <f t="shared" si="1"/>
        <v>10.429932825292646</v>
      </c>
      <c r="G4" s="131">
        <f t="shared" si="1"/>
        <v>11.076588660460791</v>
      </c>
      <c r="H4" s="131">
        <f t="shared" si="1"/>
        <v>11.76333715740936</v>
      </c>
      <c r="I4" s="131">
        <f t="shared" si="1"/>
        <v>12.492664061168741</v>
      </c>
      <c r="J4" s="131">
        <f t="shared" si="1"/>
        <v>13.267209232961203</v>
      </c>
      <c r="K4" s="132" t="s">
        <v>178</v>
      </c>
    </row>
    <row r="5" spans="1:11" ht="15.75">
      <c r="A5" s="30" t="s">
        <v>179</v>
      </c>
      <c r="B5" s="140">
        <v>0</v>
      </c>
      <c r="C5" s="140">
        <v>5.0000000000000001E-3</v>
      </c>
      <c r="D5" s="140">
        <v>0.01</v>
      </c>
      <c r="E5" s="85">
        <v>0.01</v>
      </c>
      <c r="F5" s="85">
        <v>0.01</v>
      </c>
      <c r="G5" s="85">
        <v>0.02</v>
      </c>
      <c r="H5" s="85">
        <v>0.03</v>
      </c>
      <c r="I5" s="85">
        <v>0.04</v>
      </c>
      <c r="J5" s="85">
        <v>0.05</v>
      </c>
      <c r="K5" s="141" t="s">
        <v>180</v>
      </c>
    </row>
    <row r="6" spans="1:11" ht="15.75">
      <c r="A6" s="133" t="s">
        <v>181</v>
      </c>
      <c r="B6" s="139">
        <f t="shared" ref="B6:J6" si="2">B5*B4</f>
        <v>0</v>
      </c>
      <c r="C6" s="139">
        <f>C5*C4</f>
        <v>4.3538951422800003E-2</v>
      </c>
      <c r="D6" s="139">
        <f t="shared" si="2"/>
        <v>9.2476732822027202E-2</v>
      </c>
      <c r="E6" s="139">
        <f t="shared" si="2"/>
        <v>9.8210290256992891E-2</v>
      </c>
      <c r="F6" s="139">
        <f t="shared" si="2"/>
        <v>0.10429932825292645</v>
      </c>
      <c r="G6" s="139">
        <f t="shared" si="2"/>
        <v>0.22153177320921583</v>
      </c>
      <c r="H6" s="139">
        <f t="shared" si="2"/>
        <v>0.35290011472228078</v>
      </c>
      <c r="I6" s="139">
        <f t="shared" si="2"/>
        <v>0.49970656244674966</v>
      </c>
      <c r="J6" s="139">
        <f t="shared" si="2"/>
        <v>0.66336046164806017</v>
      </c>
      <c r="K6" s="132"/>
    </row>
    <row r="7" spans="1:11" ht="15.75">
      <c r="A7" s="30" t="s">
        <v>174</v>
      </c>
      <c r="B7" s="85">
        <v>0</v>
      </c>
      <c r="C7" s="85">
        <v>0.1</v>
      </c>
      <c r="D7" s="85">
        <v>0.1</v>
      </c>
      <c r="E7" s="85">
        <v>0.1</v>
      </c>
      <c r="F7" s="85">
        <v>0.1</v>
      </c>
      <c r="G7" s="85">
        <v>0.1</v>
      </c>
      <c r="H7" s="85">
        <v>0.1</v>
      </c>
      <c r="I7" s="85">
        <v>0.1</v>
      </c>
      <c r="J7" s="85">
        <v>0.1</v>
      </c>
      <c r="K7" s="141" t="s">
        <v>180</v>
      </c>
    </row>
    <row r="8" spans="1:11" ht="15.75">
      <c r="A8" s="30" t="s">
        <v>175</v>
      </c>
      <c r="B8" s="85">
        <v>0</v>
      </c>
      <c r="C8" s="85">
        <v>0.01</v>
      </c>
      <c r="D8" s="85">
        <v>0.1</v>
      </c>
      <c r="E8" s="85">
        <v>0.2</v>
      </c>
      <c r="F8" s="85">
        <v>0.4</v>
      </c>
      <c r="G8" s="85">
        <v>0.6</v>
      </c>
      <c r="H8" s="85">
        <v>0.8</v>
      </c>
      <c r="I8" s="85">
        <v>1</v>
      </c>
      <c r="J8" s="85">
        <v>1</v>
      </c>
      <c r="K8" s="141" t="s">
        <v>180</v>
      </c>
    </row>
    <row r="9" spans="1:11" ht="15.75">
      <c r="A9" s="133" t="s">
        <v>182</v>
      </c>
      <c r="B9" s="139">
        <f t="shared" ref="B9:J9" si="3">B8*B7*B6*1000</f>
        <v>0</v>
      </c>
      <c r="C9" s="139">
        <f t="shared" si="3"/>
        <v>4.3538951422800003E-2</v>
      </c>
      <c r="D9" s="139">
        <f t="shared" si="3"/>
        <v>0.92476732822027219</v>
      </c>
      <c r="E9" s="139">
        <f t="shared" si="3"/>
        <v>1.9642058051398581</v>
      </c>
      <c r="F9" s="139">
        <f t="shared" si="3"/>
        <v>4.1719731301170597</v>
      </c>
      <c r="G9" s="139">
        <f t="shared" si="3"/>
        <v>13.291906392552949</v>
      </c>
      <c r="H9" s="139">
        <f t="shared" si="3"/>
        <v>28.232009177782469</v>
      </c>
      <c r="I9" s="139">
        <f t="shared" si="3"/>
        <v>49.97065624467497</v>
      </c>
      <c r="J9" s="139">
        <f t="shared" si="3"/>
        <v>66.336046164806021</v>
      </c>
    </row>
    <row r="10" spans="1:11" ht="15.75">
      <c r="E10" s="30"/>
      <c r="F10" s="30"/>
      <c r="G10" s="30"/>
      <c r="H10" s="30"/>
    </row>
    <row r="11" spans="1:11" ht="15.75">
      <c r="B11" s="281">
        <f>B7*B5</f>
        <v>0</v>
      </c>
      <c r="C11" s="281">
        <f t="shared" ref="C11:J11" si="4">C7*C5</f>
        <v>5.0000000000000001E-4</v>
      </c>
      <c r="D11" s="281">
        <f t="shared" si="4"/>
        <v>1E-3</v>
      </c>
      <c r="E11" s="281">
        <f t="shared" si="4"/>
        <v>1E-3</v>
      </c>
      <c r="F11" s="281">
        <f t="shared" si="4"/>
        <v>1E-3</v>
      </c>
      <c r="G11" s="281">
        <f t="shared" si="4"/>
        <v>2E-3</v>
      </c>
      <c r="H11" s="281">
        <f t="shared" si="4"/>
        <v>3.0000000000000001E-3</v>
      </c>
      <c r="I11" s="281">
        <f t="shared" si="4"/>
        <v>4.0000000000000001E-3</v>
      </c>
      <c r="J11" s="281">
        <f t="shared" si="4"/>
        <v>5.000000000000001E-3</v>
      </c>
    </row>
    <row r="12" spans="1:11" ht="15.75">
      <c r="E12" s="142"/>
      <c r="F12" s="30"/>
      <c r="G12" s="30"/>
      <c r="H12" s="30"/>
    </row>
    <row r="13" spans="1:11" ht="15.75">
      <c r="E13" s="30"/>
      <c r="F13" s="30"/>
      <c r="G13" s="30"/>
      <c r="H13" s="30"/>
    </row>
    <row r="14" spans="1:11" ht="15.75">
      <c r="E14" s="30"/>
      <c r="F14" s="30"/>
      <c r="G14" s="30"/>
      <c r="H14" s="30"/>
    </row>
    <row r="15" spans="1:11" ht="15.75">
      <c r="E15" s="142"/>
      <c r="F15" s="30"/>
      <c r="G15" s="30"/>
      <c r="H15" s="30"/>
    </row>
    <row r="16" spans="1:11" ht="15.75">
      <c r="E16" s="30"/>
      <c r="F16" s="30"/>
      <c r="G16" s="30"/>
      <c r="H16" s="30"/>
    </row>
    <row r="17" spans="5:8" ht="15.75">
      <c r="E17" s="30"/>
      <c r="F17" s="30"/>
      <c r="G17" s="30"/>
      <c r="H17" s="30"/>
    </row>
    <row r="18" spans="5:8" ht="15.75">
      <c r="E18" s="30"/>
      <c r="F18" s="30"/>
      <c r="G18" s="30"/>
      <c r="H18" s="30"/>
    </row>
    <row r="19" spans="5:8" ht="15.75">
      <c r="E19" s="30"/>
      <c r="F19" s="30"/>
      <c r="G19" s="30"/>
      <c r="H19" s="30"/>
    </row>
    <row r="20" spans="5:8" ht="15.75">
      <c r="E20" s="30"/>
      <c r="F20" s="30"/>
      <c r="G20" s="30"/>
      <c r="H20" s="30"/>
    </row>
    <row r="21" spans="5:8" ht="15.75" customHeight="1">
      <c r="E21" s="30"/>
      <c r="F21" s="30"/>
      <c r="G21" s="30"/>
      <c r="H21" s="30"/>
    </row>
    <row r="22" spans="5:8" ht="15.75" customHeight="1">
      <c r="E22" s="30"/>
      <c r="F22" s="30"/>
      <c r="G22" s="30"/>
      <c r="H22" s="30"/>
    </row>
    <row r="23" spans="5:8" ht="15.75" customHeight="1">
      <c r="E23" s="30"/>
      <c r="F23" s="30"/>
      <c r="G23" s="30"/>
      <c r="H23" s="30"/>
    </row>
    <row r="24" spans="5:8" ht="15.75" customHeight="1">
      <c r="E24" s="30"/>
      <c r="F24" s="30"/>
      <c r="G24" s="30"/>
      <c r="H24" s="30"/>
    </row>
    <row r="25" spans="5:8" ht="15.75" customHeight="1">
      <c r="E25" s="30"/>
      <c r="F25" s="30"/>
      <c r="G25" s="30"/>
      <c r="H25" s="30"/>
    </row>
    <row r="26" spans="5:8" ht="15.75" customHeight="1">
      <c r="E26" s="30"/>
      <c r="F26" s="30"/>
      <c r="G26" s="30"/>
      <c r="H26" s="30"/>
    </row>
    <row r="27" spans="5:8" ht="15.75" customHeight="1">
      <c r="E27" s="30"/>
      <c r="F27" s="30"/>
      <c r="G27" s="30"/>
      <c r="H27" s="30"/>
    </row>
    <row r="28" spans="5:8" ht="15.75" customHeight="1">
      <c r="E28" s="30"/>
      <c r="F28" s="30"/>
      <c r="G28" s="30"/>
      <c r="H28" s="30"/>
    </row>
    <row r="29" spans="5:8" ht="15.75" customHeight="1">
      <c r="E29" s="30"/>
      <c r="F29" s="30"/>
      <c r="G29" s="30"/>
      <c r="H29" s="30"/>
    </row>
    <row r="30" spans="5:8" ht="15.75" customHeight="1">
      <c r="E30" s="30"/>
      <c r="F30" s="30"/>
      <c r="G30" s="30"/>
      <c r="H30" s="30"/>
    </row>
    <row r="31" spans="5:8" ht="15.75" customHeight="1">
      <c r="E31" s="30"/>
      <c r="F31" s="30"/>
      <c r="G31" s="30"/>
      <c r="H31" s="30"/>
    </row>
    <row r="32" spans="5:8" ht="15.75" customHeight="1">
      <c r="E32" s="30"/>
      <c r="F32" s="30"/>
      <c r="G32" s="30"/>
      <c r="H32" s="30"/>
    </row>
    <row r="33" spans="5:8" ht="15.75" customHeight="1">
      <c r="E33" s="30"/>
      <c r="F33" s="30"/>
      <c r="G33" s="30"/>
      <c r="H33" s="30"/>
    </row>
    <row r="34" spans="5:8" ht="15.75" customHeight="1">
      <c r="E34" s="30"/>
      <c r="F34" s="30"/>
      <c r="G34" s="30"/>
      <c r="H34" s="30"/>
    </row>
    <row r="35" spans="5:8" ht="15.75" customHeight="1">
      <c r="E35" s="30"/>
      <c r="F35" s="30"/>
      <c r="G35" s="30"/>
      <c r="H35" s="30"/>
    </row>
    <row r="36" spans="5:8" ht="15.75" customHeight="1">
      <c r="E36" s="30"/>
      <c r="F36" s="30"/>
      <c r="G36" s="30"/>
      <c r="H36" s="30"/>
    </row>
    <row r="37" spans="5:8" ht="15.75" customHeight="1">
      <c r="E37" s="30"/>
      <c r="F37" s="30"/>
      <c r="G37" s="30"/>
      <c r="H37" s="30"/>
    </row>
    <row r="38" spans="5:8" ht="15.75" customHeight="1">
      <c r="E38" s="30"/>
      <c r="F38" s="30"/>
      <c r="G38" s="30"/>
      <c r="H38" s="30"/>
    </row>
    <row r="39" spans="5:8" ht="15.75" customHeight="1">
      <c r="E39" s="30"/>
      <c r="F39" s="30"/>
      <c r="G39" s="30"/>
      <c r="H39" s="30"/>
    </row>
    <row r="40" spans="5:8" ht="15.75" customHeight="1">
      <c r="E40" s="30"/>
      <c r="F40" s="30"/>
      <c r="G40" s="30"/>
      <c r="H40" s="30"/>
    </row>
    <row r="41" spans="5:8" ht="15.75" customHeight="1">
      <c r="E41" s="30"/>
      <c r="F41" s="30"/>
      <c r="G41" s="30"/>
      <c r="H41" s="30"/>
    </row>
    <row r="42" spans="5:8" ht="15.75" customHeight="1">
      <c r="E42" s="30"/>
      <c r="F42" s="30"/>
      <c r="G42" s="30"/>
      <c r="H42" s="30"/>
    </row>
    <row r="43" spans="5:8" ht="15.75" customHeight="1">
      <c r="E43" s="30"/>
      <c r="F43" s="30"/>
      <c r="G43" s="30"/>
      <c r="H43" s="30"/>
    </row>
    <row r="44" spans="5:8" ht="15.75" customHeight="1">
      <c r="E44" s="30"/>
      <c r="F44" s="30"/>
      <c r="G44" s="30"/>
      <c r="H44" s="30"/>
    </row>
    <row r="45" spans="5:8" ht="15.75" customHeight="1">
      <c r="E45" s="30"/>
      <c r="F45" s="30"/>
      <c r="G45" s="30"/>
      <c r="H45" s="30"/>
    </row>
    <row r="46" spans="5:8" ht="15.75" customHeight="1">
      <c r="E46" s="30"/>
      <c r="F46" s="30"/>
      <c r="G46" s="30"/>
      <c r="H46" s="30"/>
    </row>
    <row r="47" spans="5:8" ht="15.75" customHeight="1">
      <c r="E47" s="30"/>
      <c r="F47" s="30"/>
      <c r="G47" s="30"/>
      <c r="H47" s="30"/>
    </row>
    <row r="48" spans="5:8" ht="15.75" customHeight="1">
      <c r="E48" s="30"/>
      <c r="F48" s="30"/>
      <c r="G48" s="30"/>
      <c r="H48" s="30"/>
    </row>
    <row r="49" spans="5:8" ht="15.75" customHeight="1">
      <c r="E49" s="30"/>
      <c r="F49" s="30"/>
      <c r="G49" s="30"/>
      <c r="H49" s="30"/>
    </row>
    <row r="50" spans="5:8" ht="15.75" customHeight="1">
      <c r="E50" s="30"/>
      <c r="F50" s="30"/>
      <c r="G50" s="30"/>
      <c r="H50" s="30"/>
    </row>
    <row r="51" spans="5:8" ht="15.75" customHeight="1">
      <c r="E51" s="30"/>
      <c r="F51" s="30"/>
      <c r="G51" s="30"/>
      <c r="H51" s="30"/>
    </row>
    <row r="52" spans="5:8" ht="15.75" customHeight="1">
      <c r="E52" s="30"/>
      <c r="F52" s="30"/>
      <c r="G52" s="30"/>
      <c r="H52" s="30"/>
    </row>
    <row r="53" spans="5:8" ht="15.75" customHeight="1">
      <c r="E53" s="30"/>
      <c r="F53" s="30"/>
      <c r="G53" s="30"/>
      <c r="H53" s="30"/>
    </row>
    <row r="54" spans="5:8" ht="15.75" customHeight="1">
      <c r="E54" s="30"/>
      <c r="F54" s="30"/>
      <c r="G54" s="30"/>
      <c r="H54" s="30"/>
    </row>
    <row r="55" spans="5:8" ht="15.75" customHeight="1">
      <c r="E55" s="30"/>
      <c r="F55" s="30"/>
      <c r="G55" s="30"/>
      <c r="H55" s="30"/>
    </row>
    <row r="56" spans="5:8" ht="15.75" customHeight="1">
      <c r="E56" s="30"/>
      <c r="F56" s="30"/>
      <c r="G56" s="30"/>
      <c r="H56" s="30"/>
    </row>
    <row r="57" spans="5:8" ht="15.75" customHeight="1">
      <c r="E57" s="30"/>
      <c r="F57" s="30"/>
      <c r="G57" s="30"/>
      <c r="H57" s="30"/>
    </row>
    <row r="58" spans="5:8" ht="15.75" customHeight="1">
      <c r="E58" s="30"/>
      <c r="F58" s="30"/>
      <c r="G58" s="30"/>
      <c r="H58" s="30"/>
    </row>
    <row r="59" spans="5:8" ht="15.75" customHeight="1">
      <c r="E59" s="30"/>
      <c r="F59" s="30"/>
      <c r="G59" s="30"/>
      <c r="H59" s="30"/>
    </row>
    <row r="60" spans="5:8" ht="15.75" customHeight="1">
      <c r="E60" s="30"/>
      <c r="F60" s="30"/>
      <c r="G60" s="30"/>
      <c r="H60" s="30"/>
    </row>
    <row r="61" spans="5:8" ht="15.75" customHeight="1">
      <c r="E61" s="30"/>
      <c r="F61" s="30"/>
      <c r="G61" s="30"/>
      <c r="H61" s="30"/>
    </row>
    <row r="62" spans="5:8" ht="15.75" customHeight="1">
      <c r="E62" s="30"/>
      <c r="F62" s="30"/>
      <c r="G62" s="30"/>
      <c r="H62" s="30"/>
    </row>
    <row r="63" spans="5:8" ht="15.75" customHeight="1">
      <c r="E63" s="30"/>
      <c r="F63" s="30"/>
      <c r="G63" s="30"/>
      <c r="H63" s="30"/>
    </row>
    <row r="64" spans="5:8" ht="15.75" customHeight="1">
      <c r="E64" s="30"/>
      <c r="F64" s="30"/>
      <c r="G64" s="30"/>
      <c r="H64" s="30"/>
    </row>
    <row r="65" spans="5:8" ht="15.75" customHeight="1">
      <c r="E65" s="30"/>
      <c r="F65" s="30"/>
      <c r="G65" s="30"/>
      <c r="H65" s="30"/>
    </row>
    <row r="66" spans="5:8" ht="15.75" customHeight="1">
      <c r="E66" s="30"/>
      <c r="F66" s="30"/>
      <c r="G66" s="30"/>
      <c r="H66" s="30"/>
    </row>
    <row r="67" spans="5:8" ht="15.75" customHeight="1">
      <c r="E67" s="30"/>
      <c r="F67" s="30"/>
      <c r="G67" s="30"/>
      <c r="H67" s="30"/>
    </row>
    <row r="68" spans="5:8" ht="15.75" customHeight="1">
      <c r="E68" s="30"/>
      <c r="F68" s="30"/>
      <c r="G68" s="30"/>
      <c r="H68" s="30"/>
    </row>
    <row r="69" spans="5:8" ht="15.75" customHeight="1">
      <c r="E69" s="30"/>
      <c r="F69" s="30"/>
      <c r="G69" s="30"/>
      <c r="H69" s="30"/>
    </row>
    <row r="70" spans="5:8" ht="15.75" customHeight="1">
      <c r="E70" s="30"/>
      <c r="F70" s="30"/>
      <c r="G70" s="30"/>
      <c r="H70" s="30"/>
    </row>
    <row r="71" spans="5:8" ht="15.75" customHeight="1">
      <c r="E71" s="30"/>
      <c r="F71" s="30"/>
      <c r="G71" s="30"/>
      <c r="H71" s="30"/>
    </row>
    <row r="72" spans="5:8" ht="15.75" customHeight="1">
      <c r="E72" s="30"/>
      <c r="F72" s="30"/>
      <c r="G72" s="30"/>
      <c r="H72" s="30"/>
    </row>
    <row r="73" spans="5:8" ht="15.75" customHeight="1">
      <c r="E73" s="30"/>
      <c r="F73" s="30"/>
      <c r="G73" s="30"/>
      <c r="H73" s="30"/>
    </row>
    <row r="74" spans="5:8" ht="15.75" customHeight="1">
      <c r="E74" s="30"/>
      <c r="F74" s="30"/>
      <c r="G74" s="30"/>
      <c r="H74" s="30"/>
    </row>
    <row r="75" spans="5:8" ht="15.75" customHeight="1">
      <c r="E75" s="30"/>
      <c r="F75" s="30"/>
      <c r="G75" s="30"/>
      <c r="H75" s="30"/>
    </row>
    <row r="76" spans="5:8" ht="15.75" customHeight="1">
      <c r="E76" s="30"/>
      <c r="F76" s="30"/>
      <c r="G76" s="30"/>
      <c r="H76" s="30"/>
    </row>
    <row r="77" spans="5:8" ht="15.75" customHeight="1">
      <c r="E77" s="30"/>
      <c r="F77" s="30"/>
      <c r="G77" s="30"/>
      <c r="H77" s="30"/>
    </row>
    <row r="78" spans="5:8" ht="15.75" customHeight="1">
      <c r="E78" s="30"/>
      <c r="F78" s="30"/>
      <c r="G78" s="30"/>
      <c r="H78" s="30"/>
    </row>
    <row r="79" spans="5:8" ht="15.75" customHeight="1">
      <c r="E79" s="30"/>
      <c r="F79" s="30"/>
      <c r="G79" s="30"/>
      <c r="H79" s="30"/>
    </row>
    <row r="80" spans="5:8" ht="15.75" customHeight="1">
      <c r="E80" s="30"/>
      <c r="F80" s="30"/>
      <c r="G80" s="30"/>
      <c r="H80" s="30"/>
    </row>
    <row r="81" spans="5:8" ht="15.75" customHeight="1">
      <c r="E81" s="30"/>
      <c r="F81" s="30"/>
      <c r="G81" s="30"/>
      <c r="H81" s="30"/>
    </row>
    <row r="82" spans="5:8" ht="15.75" customHeight="1">
      <c r="E82" s="30"/>
      <c r="F82" s="30"/>
      <c r="G82" s="30"/>
      <c r="H82" s="30"/>
    </row>
    <row r="83" spans="5:8" ht="15.75" customHeight="1">
      <c r="E83" s="30"/>
      <c r="F83" s="30"/>
      <c r="G83" s="30"/>
      <c r="H83" s="30"/>
    </row>
    <row r="84" spans="5:8" ht="15.75" customHeight="1">
      <c r="E84" s="30"/>
      <c r="F84" s="30"/>
      <c r="G84" s="30"/>
      <c r="H84" s="30"/>
    </row>
    <row r="85" spans="5:8" ht="15.75" customHeight="1">
      <c r="E85" s="30"/>
      <c r="F85" s="30"/>
      <c r="G85" s="30"/>
      <c r="H85" s="30"/>
    </row>
    <row r="86" spans="5:8" ht="15.75" customHeight="1">
      <c r="E86" s="30"/>
      <c r="F86" s="30"/>
      <c r="G86" s="30"/>
      <c r="H86" s="30"/>
    </row>
    <row r="87" spans="5:8" ht="15.75" customHeight="1">
      <c r="E87" s="30"/>
      <c r="F87" s="30"/>
      <c r="G87" s="30"/>
      <c r="H87" s="30"/>
    </row>
    <row r="88" spans="5:8" ht="15.75" customHeight="1">
      <c r="E88" s="30"/>
      <c r="F88" s="30"/>
      <c r="G88" s="30"/>
      <c r="H88" s="30"/>
    </row>
    <row r="89" spans="5:8" ht="15.75" customHeight="1">
      <c r="E89" s="30"/>
      <c r="F89" s="30"/>
      <c r="G89" s="30"/>
      <c r="H89" s="30"/>
    </row>
    <row r="90" spans="5:8" ht="15.75" customHeight="1">
      <c r="E90" s="30"/>
      <c r="F90" s="30"/>
      <c r="G90" s="30"/>
      <c r="H90" s="30"/>
    </row>
    <row r="91" spans="5:8" ht="15.75" customHeight="1">
      <c r="E91" s="30"/>
      <c r="F91" s="30"/>
      <c r="G91" s="30"/>
      <c r="H91" s="30"/>
    </row>
    <row r="92" spans="5:8" ht="15.75" customHeight="1">
      <c r="E92" s="30"/>
      <c r="F92" s="30"/>
      <c r="G92" s="30"/>
      <c r="H92" s="30"/>
    </row>
    <row r="93" spans="5:8" ht="15.75" customHeight="1">
      <c r="E93" s="30"/>
      <c r="F93" s="30"/>
      <c r="G93" s="30"/>
      <c r="H93" s="30"/>
    </row>
    <row r="94" spans="5:8" ht="15.75" customHeight="1">
      <c r="E94" s="30"/>
      <c r="F94" s="30"/>
      <c r="G94" s="30"/>
      <c r="H94" s="30"/>
    </row>
    <row r="95" spans="5:8" ht="15.75" customHeight="1">
      <c r="E95" s="30"/>
      <c r="F95" s="30"/>
      <c r="G95" s="30"/>
      <c r="H95" s="30"/>
    </row>
    <row r="96" spans="5:8" ht="15.75" customHeight="1">
      <c r="E96" s="30"/>
      <c r="F96" s="30"/>
      <c r="G96" s="30"/>
      <c r="H96" s="30"/>
    </row>
    <row r="97" spans="5:8" ht="15.75" customHeight="1">
      <c r="E97" s="30"/>
      <c r="F97" s="30"/>
      <c r="G97" s="30"/>
      <c r="H97" s="30"/>
    </row>
    <row r="98" spans="5:8" ht="15.75" customHeight="1">
      <c r="E98" s="30"/>
      <c r="F98" s="30"/>
      <c r="G98" s="30"/>
      <c r="H98" s="30"/>
    </row>
    <row r="99" spans="5:8" ht="15.75" customHeight="1">
      <c r="E99" s="30"/>
      <c r="F99" s="30"/>
      <c r="G99" s="30"/>
      <c r="H99" s="30"/>
    </row>
    <row r="100" spans="5:8" ht="15.75" customHeight="1">
      <c r="E100" s="30"/>
      <c r="F100" s="30"/>
      <c r="G100" s="30"/>
      <c r="H100" s="30"/>
    </row>
  </sheetData>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K100"/>
  <sheetViews>
    <sheetView showGridLines="0" tabSelected="1" workbookViewId="0">
      <selection activeCell="B18" sqref="B18"/>
    </sheetView>
  </sheetViews>
  <sheetFormatPr defaultColWidth="12.75" defaultRowHeight="15" customHeight="1"/>
  <cols>
    <col min="1" max="1" width="35.25" customWidth="1"/>
    <col min="2" max="10" width="7.625" customWidth="1"/>
    <col min="11" max="11" width="9.5" customWidth="1"/>
  </cols>
  <sheetData>
    <row r="1" spans="1:11" ht="15.75">
      <c r="E1" s="30"/>
      <c r="F1" s="30"/>
      <c r="G1" s="30"/>
      <c r="H1" s="30"/>
    </row>
    <row r="2" spans="1:11" ht="15.75">
      <c r="C2" s="299"/>
      <c r="E2" s="30"/>
      <c r="F2" s="30"/>
      <c r="G2" s="30"/>
      <c r="H2" s="30"/>
    </row>
    <row r="3" spans="1:11" ht="15.75">
      <c r="A3" s="130" t="s">
        <v>11</v>
      </c>
      <c r="B3" s="130">
        <v>2022</v>
      </c>
      <c r="C3" s="319">
        <f t="shared" ref="C3:J3" si="0">B3+1</f>
        <v>2023</v>
      </c>
      <c r="D3" s="130">
        <f t="shared" si="0"/>
        <v>2024</v>
      </c>
      <c r="E3" s="130">
        <f t="shared" si="0"/>
        <v>2025</v>
      </c>
      <c r="F3" s="130">
        <f t="shared" si="0"/>
        <v>2026</v>
      </c>
      <c r="G3" s="130">
        <f t="shared" si="0"/>
        <v>2027</v>
      </c>
      <c r="H3" s="130">
        <f t="shared" si="0"/>
        <v>2028</v>
      </c>
      <c r="I3" s="130">
        <f t="shared" si="0"/>
        <v>2029</v>
      </c>
      <c r="J3" s="130">
        <f t="shared" si="0"/>
        <v>2030</v>
      </c>
    </row>
    <row r="4" spans="1:11" ht="15.75">
      <c r="A4" s="30" t="s">
        <v>183</v>
      </c>
      <c r="B4" s="131">
        <v>1.2111518588000001</v>
      </c>
      <c r="C4" s="320">
        <f t="shared" ref="C4:J4" si="1">B4*(1+1.8%)</f>
        <v>1.2329525922584001</v>
      </c>
      <c r="D4" s="131">
        <f t="shared" si="1"/>
        <v>1.2551457389190515</v>
      </c>
      <c r="E4" s="131">
        <f t="shared" si="1"/>
        <v>1.2777383622195944</v>
      </c>
      <c r="F4" s="131">
        <f t="shared" si="1"/>
        <v>1.3007376527395471</v>
      </c>
      <c r="G4" s="131">
        <f t="shared" si="1"/>
        <v>1.324150930488859</v>
      </c>
      <c r="H4" s="131">
        <f t="shared" si="1"/>
        <v>1.3479856472376586</v>
      </c>
      <c r="I4" s="131">
        <f t="shared" si="1"/>
        <v>1.3722493888879363</v>
      </c>
      <c r="J4" s="131">
        <f t="shared" si="1"/>
        <v>1.3969498778879192</v>
      </c>
      <c r="K4" s="143" t="s">
        <v>184</v>
      </c>
    </row>
    <row r="5" spans="1:11" ht="15.75">
      <c r="A5" s="30" t="s">
        <v>185</v>
      </c>
      <c r="B5" s="140">
        <v>0</v>
      </c>
      <c r="C5" s="321">
        <v>0</v>
      </c>
      <c r="D5" s="140">
        <v>0</v>
      </c>
      <c r="E5" s="85">
        <v>0.01</v>
      </c>
      <c r="F5" s="85">
        <v>0.04</v>
      </c>
      <c r="G5" s="85">
        <v>0.06</v>
      </c>
      <c r="H5" s="85">
        <v>0.08</v>
      </c>
      <c r="I5" s="85">
        <v>0.1</v>
      </c>
      <c r="J5" s="85">
        <v>0.125</v>
      </c>
      <c r="K5" s="141" t="s">
        <v>186</v>
      </c>
    </row>
    <row r="6" spans="1:11" ht="15.75">
      <c r="A6" s="133" t="s">
        <v>187</v>
      </c>
      <c r="B6" s="139">
        <f t="shared" ref="B6:J6" si="2">B5*B4</f>
        <v>0</v>
      </c>
      <c r="C6" s="322">
        <f t="shared" si="2"/>
        <v>0</v>
      </c>
      <c r="D6" s="139">
        <f t="shared" si="2"/>
        <v>0</v>
      </c>
      <c r="E6" s="139">
        <f t="shared" si="2"/>
        <v>1.2777383622195944E-2</v>
      </c>
      <c r="F6" s="139">
        <f t="shared" si="2"/>
        <v>5.2029506109581888E-2</v>
      </c>
      <c r="G6" s="139">
        <f t="shared" si="2"/>
        <v>7.9449055829331539E-2</v>
      </c>
      <c r="H6" s="139">
        <f t="shared" si="2"/>
        <v>0.10783885177901269</v>
      </c>
      <c r="I6" s="139">
        <f t="shared" si="2"/>
        <v>0.13722493888879364</v>
      </c>
      <c r="J6" s="139">
        <f t="shared" si="2"/>
        <v>0.17461873473598991</v>
      </c>
      <c r="K6" s="132"/>
    </row>
    <row r="7" spans="1:11" ht="15.75">
      <c r="A7" s="30" t="s">
        <v>174</v>
      </c>
      <c r="B7" s="85">
        <v>0</v>
      </c>
      <c r="C7" s="323">
        <v>0.1</v>
      </c>
      <c r="D7" s="85">
        <v>0.1</v>
      </c>
      <c r="E7" s="85">
        <v>0.1</v>
      </c>
      <c r="F7" s="85">
        <v>0.1</v>
      </c>
      <c r="G7" s="85">
        <v>0.1</v>
      </c>
      <c r="H7" s="85">
        <v>0.1</v>
      </c>
      <c r="I7" s="85">
        <v>0.1</v>
      </c>
      <c r="J7" s="85">
        <v>0.1</v>
      </c>
      <c r="K7" s="141" t="s">
        <v>180</v>
      </c>
    </row>
    <row r="8" spans="1:11" ht="15.75">
      <c r="A8" s="30" t="s">
        <v>175</v>
      </c>
      <c r="B8" s="85">
        <v>0</v>
      </c>
      <c r="C8" s="323">
        <v>0.05</v>
      </c>
      <c r="D8" s="85">
        <v>0.1</v>
      </c>
      <c r="E8" s="85">
        <v>0.2</v>
      </c>
      <c r="F8" s="85">
        <v>0.4</v>
      </c>
      <c r="G8" s="85">
        <v>0.6</v>
      </c>
      <c r="H8" s="85">
        <v>0.8</v>
      </c>
      <c r="I8" s="85">
        <v>1</v>
      </c>
      <c r="J8" s="85">
        <v>1</v>
      </c>
      <c r="K8" s="141" t="s">
        <v>180</v>
      </c>
    </row>
    <row r="9" spans="1:11" ht="15.75">
      <c r="A9" s="133" t="s">
        <v>188</v>
      </c>
      <c r="B9" s="139">
        <f t="shared" ref="B9:J9" si="3">B8*B7*B6*1000</f>
        <v>0</v>
      </c>
      <c r="C9" s="322">
        <f t="shared" si="3"/>
        <v>0</v>
      </c>
      <c r="D9" s="139">
        <f t="shared" si="3"/>
        <v>0</v>
      </c>
      <c r="E9" s="139">
        <f t="shared" si="3"/>
        <v>0.25554767244391891</v>
      </c>
      <c r="F9" s="139">
        <f t="shared" si="3"/>
        <v>2.0811802443832761</v>
      </c>
      <c r="G9" s="139">
        <f t="shared" si="3"/>
        <v>4.7669433497598925</v>
      </c>
      <c r="H9" s="139">
        <f t="shared" si="3"/>
        <v>8.627108142321017</v>
      </c>
      <c r="I9" s="139">
        <f t="shared" si="3"/>
        <v>13.722493888879365</v>
      </c>
      <c r="J9" s="139">
        <f t="shared" si="3"/>
        <v>17.461873473598992</v>
      </c>
    </row>
    <row r="10" spans="1:11" ht="15.75">
      <c r="E10" s="30"/>
      <c r="F10" s="30"/>
      <c r="G10" s="30"/>
      <c r="H10" s="30"/>
    </row>
    <row r="11" spans="1:11" ht="15.75">
      <c r="B11" s="281">
        <f>B5*B7</f>
        <v>0</v>
      </c>
      <c r="C11" s="281">
        <f t="shared" ref="C11:J11" si="4">C5*C7</f>
        <v>0</v>
      </c>
      <c r="D11" s="281">
        <f t="shared" si="4"/>
        <v>0</v>
      </c>
      <c r="E11" s="281">
        <f t="shared" si="4"/>
        <v>1E-3</v>
      </c>
      <c r="F11" s="281">
        <f t="shared" si="4"/>
        <v>4.0000000000000001E-3</v>
      </c>
      <c r="G11" s="281">
        <f t="shared" si="4"/>
        <v>6.0000000000000001E-3</v>
      </c>
      <c r="H11" s="281">
        <f t="shared" si="4"/>
        <v>8.0000000000000002E-3</v>
      </c>
      <c r="I11" s="281">
        <f t="shared" si="4"/>
        <v>1.0000000000000002E-2</v>
      </c>
      <c r="J11" s="281">
        <f t="shared" si="4"/>
        <v>1.2500000000000001E-2</v>
      </c>
    </row>
    <row r="12" spans="1:11" ht="15.75">
      <c r="E12" s="142"/>
      <c r="F12" s="30"/>
      <c r="G12" s="30"/>
      <c r="H12" s="30"/>
    </row>
    <row r="13" spans="1:11" ht="15.75">
      <c r="E13" s="30"/>
      <c r="F13" s="30"/>
      <c r="G13" s="30"/>
      <c r="H13" s="30"/>
    </row>
    <row r="14" spans="1:11" ht="15.75">
      <c r="E14" s="30"/>
      <c r="F14" s="30"/>
      <c r="G14" s="30"/>
      <c r="H14" s="30"/>
    </row>
    <row r="15" spans="1:11" ht="15.75">
      <c r="E15" s="142"/>
      <c r="F15" s="30"/>
      <c r="G15" s="30"/>
      <c r="H15" s="30"/>
    </row>
    <row r="16" spans="1:11" ht="15.75">
      <c r="E16" s="30"/>
      <c r="F16" s="30"/>
      <c r="G16" s="30"/>
      <c r="H16" s="30"/>
    </row>
    <row r="17" spans="5:8" ht="15.75">
      <c r="E17" s="30"/>
      <c r="F17" s="30"/>
      <c r="G17" s="30"/>
      <c r="H17" s="30"/>
    </row>
    <row r="18" spans="5:8" ht="15.75">
      <c r="E18" s="30"/>
      <c r="F18" s="30"/>
      <c r="G18" s="30"/>
      <c r="H18" s="30"/>
    </row>
    <row r="19" spans="5:8" ht="15.75">
      <c r="E19" s="30"/>
      <c r="F19" s="30"/>
      <c r="G19" s="30"/>
      <c r="H19" s="30"/>
    </row>
    <row r="20" spans="5:8" ht="15.75">
      <c r="E20" s="30"/>
      <c r="F20" s="30"/>
      <c r="G20" s="30"/>
      <c r="H20" s="30"/>
    </row>
    <row r="21" spans="5:8" ht="15.75" customHeight="1">
      <c r="E21" s="30"/>
      <c r="F21" s="30"/>
      <c r="G21" s="30"/>
      <c r="H21" s="30"/>
    </row>
    <row r="22" spans="5:8" ht="15.75" customHeight="1">
      <c r="E22" s="30"/>
      <c r="F22" s="30"/>
      <c r="G22" s="30"/>
      <c r="H22" s="30"/>
    </row>
    <row r="23" spans="5:8" ht="15.75" customHeight="1">
      <c r="E23" s="30"/>
      <c r="F23" s="30"/>
      <c r="G23" s="30"/>
      <c r="H23" s="30"/>
    </row>
    <row r="24" spans="5:8" ht="15.75" customHeight="1">
      <c r="E24" s="30"/>
      <c r="F24" s="30"/>
      <c r="G24" s="30"/>
      <c r="H24" s="30"/>
    </row>
    <row r="25" spans="5:8" ht="15.75" customHeight="1">
      <c r="E25" s="30"/>
      <c r="F25" s="30"/>
      <c r="G25" s="30"/>
      <c r="H25" s="30"/>
    </row>
    <row r="26" spans="5:8" ht="15.75" customHeight="1">
      <c r="E26" s="30"/>
      <c r="F26" s="30"/>
      <c r="G26" s="30"/>
      <c r="H26" s="30"/>
    </row>
    <row r="27" spans="5:8" ht="15.75" customHeight="1">
      <c r="E27" s="30"/>
      <c r="F27" s="30"/>
      <c r="G27" s="30"/>
      <c r="H27" s="30"/>
    </row>
    <row r="28" spans="5:8" ht="15.75" customHeight="1">
      <c r="E28" s="30"/>
      <c r="F28" s="30"/>
      <c r="G28" s="30"/>
      <c r="H28" s="30"/>
    </row>
    <row r="29" spans="5:8" ht="15.75" customHeight="1">
      <c r="E29" s="30"/>
      <c r="F29" s="30"/>
      <c r="G29" s="30"/>
      <c r="H29" s="30"/>
    </row>
    <row r="30" spans="5:8" ht="15.75" customHeight="1">
      <c r="E30" s="30"/>
      <c r="F30" s="30"/>
      <c r="G30" s="30"/>
      <c r="H30" s="30"/>
    </row>
    <row r="31" spans="5:8" ht="15.75" customHeight="1">
      <c r="E31" s="30"/>
      <c r="F31" s="30"/>
      <c r="G31" s="30"/>
      <c r="H31" s="30"/>
    </row>
    <row r="32" spans="5:8" ht="15.75" customHeight="1">
      <c r="E32" s="30"/>
      <c r="F32" s="30"/>
      <c r="G32" s="30"/>
      <c r="H32" s="30"/>
    </row>
    <row r="33" spans="5:8" ht="15.75" customHeight="1">
      <c r="E33" s="30"/>
      <c r="F33" s="30"/>
      <c r="G33" s="30"/>
      <c r="H33" s="30"/>
    </row>
    <row r="34" spans="5:8" ht="15.75" customHeight="1">
      <c r="E34" s="30"/>
      <c r="F34" s="30"/>
      <c r="G34" s="30"/>
      <c r="H34" s="30"/>
    </row>
    <row r="35" spans="5:8" ht="15.75" customHeight="1">
      <c r="E35" s="30"/>
      <c r="F35" s="30"/>
      <c r="G35" s="30"/>
      <c r="H35" s="30"/>
    </row>
    <row r="36" spans="5:8" ht="15.75" customHeight="1">
      <c r="E36" s="30"/>
      <c r="F36" s="30"/>
      <c r="G36" s="30"/>
      <c r="H36" s="30"/>
    </row>
    <row r="37" spans="5:8" ht="15.75" customHeight="1">
      <c r="E37" s="30"/>
      <c r="F37" s="30"/>
      <c r="G37" s="30"/>
      <c r="H37" s="30"/>
    </row>
    <row r="38" spans="5:8" ht="15.75" customHeight="1">
      <c r="E38" s="30"/>
      <c r="F38" s="30"/>
      <c r="G38" s="30"/>
      <c r="H38" s="30"/>
    </row>
    <row r="39" spans="5:8" ht="15.75" customHeight="1">
      <c r="E39" s="30"/>
      <c r="F39" s="30"/>
      <c r="G39" s="30"/>
      <c r="H39" s="30"/>
    </row>
    <row r="40" spans="5:8" ht="15.75" customHeight="1">
      <c r="E40" s="30"/>
      <c r="F40" s="30"/>
      <c r="G40" s="30"/>
      <c r="H40" s="30"/>
    </row>
    <row r="41" spans="5:8" ht="15.75" customHeight="1">
      <c r="E41" s="30"/>
      <c r="F41" s="30"/>
      <c r="G41" s="30"/>
      <c r="H41" s="30"/>
    </row>
    <row r="42" spans="5:8" ht="15.75" customHeight="1">
      <c r="E42" s="30"/>
      <c r="F42" s="30"/>
      <c r="G42" s="30"/>
      <c r="H42" s="30"/>
    </row>
    <row r="43" spans="5:8" ht="15.75" customHeight="1">
      <c r="E43" s="30"/>
      <c r="F43" s="30"/>
      <c r="G43" s="30"/>
      <c r="H43" s="30"/>
    </row>
    <row r="44" spans="5:8" ht="15.75" customHeight="1">
      <c r="E44" s="30"/>
      <c r="F44" s="30"/>
      <c r="G44" s="30"/>
      <c r="H44" s="30"/>
    </row>
    <row r="45" spans="5:8" ht="15.75" customHeight="1">
      <c r="E45" s="30"/>
      <c r="F45" s="30"/>
      <c r="G45" s="30"/>
      <c r="H45" s="30"/>
    </row>
    <row r="46" spans="5:8" ht="15.75" customHeight="1">
      <c r="E46" s="30"/>
      <c r="F46" s="30"/>
      <c r="G46" s="30"/>
      <c r="H46" s="30"/>
    </row>
    <row r="47" spans="5:8" ht="15.75" customHeight="1">
      <c r="E47" s="30"/>
      <c r="F47" s="30"/>
      <c r="G47" s="30"/>
      <c r="H47" s="30"/>
    </row>
    <row r="48" spans="5:8" ht="15.75" customHeight="1">
      <c r="E48" s="30"/>
      <c r="F48" s="30"/>
      <c r="G48" s="30"/>
      <c r="H48" s="30"/>
    </row>
    <row r="49" spans="5:8" ht="15.75" customHeight="1">
      <c r="E49" s="30"/>
      <c r="F49" s="30"/>
      <c r="G49" s="30"/>
      <c r="H49" s="30"/>
    </row>
    <row r="50" spans="5:8" ht="15.75" customHeight="1">
      <c r="E50" s="30"/>
      <c r="F50" s="30"/>
      <c r="G50" s="30"/>
      <c r="H50" s="30"/>
    </row>
    <row r="51" spans="5:8" ht="15.75" customHeight="1">
      <c r="E51" s="30"/>
      <c r="F51" s="30"/>
      <c r="G51" s="30"/>
      <c r="H51" s="30"/>
    </row>
    <row r="52" spans="5:8" ht="15.75" customHeight="1">
      <c r="E52" s="30"/>
      <c r="F52" s="30"/>
      <c r="G52" s="30"/>
      <c r="H52" s="30"/>
    </row>
    <row r="53" spans="5:8" ht="15.75" customHeight="1">
      <c r="E53" s="30"/>
      <c r="F53" s="30"/>
      <c r="G53" s="30"/>
      <c r="H53" s="30"/>
    </row>
    <row r="54" spans="5:8" ht="15.75" customHeight="1">
      <c r="E54" s="30"/>
      <c r="F54" s="30"/>
      <c r="G54" s="30"/>
      <c r="H54" s="30"/>
    </row>
    <row r="55" spans="5:8" ht="15.75" customHeight="1">
      <c r="E55" s="30"/>
      <c r="F55" s="30"/>
      <c r="G55" s="30"/>
      <c r="H55" s="30"/>
    </row>
    <row r="56" spans="5:8" ht="15.75" customHeight="1">
      <c r="E56" s="30"/>
      <c r="F56" s="30"/>
      <c r="G56" s="30"/>
      <c r="H56" s="30"/>
    </row>
    <row r="57" spans="5:8" ht="15.75" customHeight="1">
      <c r="E57" s="30"/>
      <c r="F57" s="30"/>
      <c r="G57" s="30"/>
      <c r="H57" s="30"/>
    </row>
    <row r="58" spans="5:8" ht="15.75" customHeight="1">
      <c r="E58" s="30"/>
      <c r="F58" s="30"/>
      <c r="G58" s="30"/>
      <c r="H58" s="30"/>
    </row>
    <row r="59" spans="5:8" ht="15.75" customHeight="1">
      <c r="E59" s="30"/>
      <c r="F59" s="30"/>
      <c r="G59" s="30"/>
      <c r="H59" s="30"/>
    </row>
    <row r="60" spans="5:8" ht="15.75" customHeight="1">
      <c r="E60" s="30"/>
      <c r="F60" s="30"/>
      <c r="G60" s="30"/>
      <c r="H60" s="30"/>
    </row>
    <row r="61" spans="5:8" ht="15.75" customHeight="1">
      <c r="E61" s="30"/>
      <c r="F61" s="30"/>
      <c r="G61" s="30"/>
      <c r="H61" s="30"/>
    </row>
    <row r="62" spans="5:8" ht="15.75" customHeight="1">
      <c r="E62" s="30"/>
      <c r="F62" s="30"/>
      <c r="G62" s="30"/>
      <c r="H62" s="30"/>
    </row>
    <row r="63" spans="5:8" ht="15.75" customHeight="1">
      <c r="E63" s="30"/>
      <c r="F63" s="30"/>
      <c r="G63" s="30"/>
      <c r="H63" s="30"/>
    </row>
    <row r="64" spans="5:8" ht="15.75" customHeight="1">
      <c r="E64" s="30"/>
      <c r="F64" s="30"/>
      <c r="G64" s="30"/>
      <c r="H64" s="30"/>
    </row>
    <row r="65" spans="5:8" ht="15.75" customHeight="1">
      <c r="E65" s="30"/>
      <c r="F65" s="30"/>
      <c r="G65" s="30"/>
      <c r="H65" s="30"/>
    </row>
    <row r="66" spans="5:8" ht="15.75" customHeight="1">
      <c r="E66" s="30"/>
      <c r="F66" s="30"/>
      <c r="G66" s="30"/>
      <c r="H66" s="30"/>
    </row>
    <row r="67" spans="5:8" ht="15.75" customHeight="1">
      <c r="E67" s="30"/>
      <c r="F67" s="30"/>
      <c r="G67" s="30"/>
      <c r="H67" s="30"/>
    </row>
    <row r="68" spans="5:8" ht="15.75" customHeight="1">
      <c r="E68" s="30"/>
      <c r="F68" s="30"/>
      <c r="G68" s="30"/>
      <c r="H68" s="30"/>
    </row>
    <row r="69" spans="5:8" ht="15.75" customHeight="1">
      <c r="E69" s="30"/>
      <c r="F69" s="30"/>
      <c r="G69" s="30"/>
      <c r="H69" s="30"/>
    </row>
    <row r="70" spans="5:8" ht="15.75" customHeight="1">
      <c r="E70" s="30"/>
      <c r="F70" s="30"/>
      <c r="G70" s="30"/>
      <c r="H70" s="30"/>
    </row>
    <row r="71" spans="5:8" ht="15.75" customHeight="1">
      <c r="E71" s="30"/>
      <c r="F71" s="30"/>
      <c r="G71" s="30"/>
      <c r="H71" s="30"/>
    </row>
    <row r="72" spans="5:8" ht="15.75" customHeight="1">
      <c r="E72" s="30"/>
      <c r="F72" s="30"/>
      <c r="G72" s="30"/>
      <c r="H72" s="30"/>
    </row>
    <row r="73" spans="5:8" ht="15.75" customHeight="1">
      <c r="E73" s="30"/>
      <c r="F73" s="30"/>
      <c r="G73" s="30"/>
      <c r="H73" s="30"/>
    </row>
    <row r="74" spans="5:8" ht="15.75" customHeight="1">
      <c r="E74" s="30"/>
      <c r="F74" s="30"/>
      <c r="G74" s="30"/>
      <c r="H74" s="30"/>
    </row>
    <row r="75" spans="5:8" ht="15.75" customHeight="1">
      <c r="E75" s="30"/>
      <c r="F75" s="30"/>
      <c r="G75" s="30"/>
      <c r="H75" s="30"/>
    </row>
    <row r="76" spans="5:8" ht="15.75" customHeight="1">
      <c r="E76" s="30"/>
      <c r="F76" s="30"/>
      <c r="G76" s="30"/>
      <c r="H76" s="30"/>
    </row>
    <row r="77" spans="5:8" ht="15.75" customHeight="1">
      <c r="E77" s="30"/>
      <c r="F77" s="30"/>
      <c r="G77" s="30"/>
      <c r="H77" s="30"/>
    </row>
    <row r="78" spans="5:8" ht="15.75" customHeight="1">
      <c r="E78" s="30"/>
      <c r="F78" s="30"/>
      <c r="G78" s="30"/>
      <c r="H78" s="30"/>
    </row>
    <row r="79" spans="5:8" ht="15.75" customHeight="1">
      <c r="E79" s="30"/>
      <c r="F79" s="30"/>
      <c r="G79" s="30"/>
      <c r="H79" s="30"/>
    </row>
    <row r="80" spans="5:8" ht="15.75" customHeight="1">
      <c r="E80" s="30"/>
      <c r="F80" s="30"/>
      <c r="G80" s="30"/>
      <c r="H80" s="30"/>
    </row>
    <row r="81" spans="5:8" ht="15.75" customHeight="1">
      <c r="E81" s="30"/>
      <c r="F81" s="30"/>
      <c r="G81" s="30"/>
      <c r="H81" s="30"/>
    </row>
    <row r="82" spans="5:8" ht="15.75" customHeight="1">
      <c r="E82" s="30"/>
      <c r="F82" s="30"/>
      <c r="G82" s="30"/>
      <c r="H82" s="30"/>
    </row>
    <row r="83" spans="5:8" ht="15.75" customHeight="1">
      <c r="E83" s="30"/>
      <c r="F83" s="30"/>
      <c r="G83" s="30"/>
      <c r="H83" s="30"/>
    </row>
    <row r="84" spans="5:8" ht="15.75" customHeight="1">
      <c r="E84" s="30"/>
      <c r="F84" s="30"/>
      <c r="G84" s="30"/>
      <c r="H84" s="30"/>
    </row>
    <row r="85" spans="5:8" ht="15.75" customHeight="1">
      <c r="E85" s="30"/>
      <c r="F85" s="30"/>
      <c r="G85" s="30"/>
      <c r="H85" s="30"/>
    </row>
    <row r="86" spans="5:8" ht="15.75" customHeight="1">
      <c r="E86" s="30"/>
      <c r="F86" s="30"/>
      <c r="G86" s="30"/>
      <c r="H86" s="30"/>
    </row>
    <row r="87" spans="5:8" ht="15.75" customHeight="1">
      <c r="E87" s="30"/>
      <c r="F87" s="30"/>
      <c r="G87" s="30"/>
      <c r="H87" s="30"/>
    </row>
    <row r="88" spans="5:8" ht="15.75" customHeight="1">
      <c r="E88" s="30"/>
      <c r="F88" s="30"/>
      <c r="G88" s="30"/>
      <c r="H88" s="30"/>
    </row>
    <row r="89" spans="5:8" ht="15.75" customHeight="1">
      <c r="E89" s="30"/>
      <c r="F89" s="30"/>
      <c r="G89" s="30"/>
      <c r="H89" s="30"/>
    </row>
    <row r="90" spans="5:8" ht="15.75" customHeight="1">
      <c r="E90" s="30"/>
      <c r="F90" s="30"/>
      <c r="G90" s="30"/>
      <c r="H90" s="30"/>
    </row>
    <row r="91" spans="5:8" ht="15.75" customHeight="1">
      <c r="E91" s="30"/>
      <c r="F91" s="30"/>
      <c r="G91" s="30"/>
      <c r="H91" s="30"/>
    </row>
    <row r="92" spans="5:8" ht="15.75" customHeight="1">
      <c r="E92" s="30"/>
      <c r="F92" s="30"/>
      <c r="G92" s="30"/>
      <c r="H92" s="30"/>
    </row>
    <row r="93" spans="5:8" ht="15.75" customHeight="1">
      <c r="E93" s="30"/>
      <c r="F93" s="30"/>
      <c r="G93" s="30"/>
      <c r="H93" s="30"/>
    </row>
    <row r="94" spans="5:8" ht="15.75" customHeight="1">
      <c r="E94" s="30"/>
      <c r="F94" s="30"/>
      <c r="G94" s="30"/>
      <c r="H94" s="30"/>
    </row>
    <row r="95" spans="5:8" ht="15.75" customHeight="1">
      <c r="E95" s="30"/>
      <c r="F95" s="30"/>
      <c r="G95" s="30"/>
      <c r="H95" s="30"/>
    </row>
    <row r="96" spans="5:8" ht="15.75" customHeight="1">
      <c r="E96" s="30"/>
      <c r="F96" s="30"/>
      <c r="G96" s="30"/>
      <c r="H96" s="30"/>
    </row>
    <row r="97" spans="5:8" ht="15.75" customHeight="1">
      <c r="E97" s="30"/>
      <c r="F97" s="30"/>
      <c r="G97" s="30"/>
      <c r="H97" s="30"/>
    </row>
    <row r="98" spans="5:8" ht="15.75" customHeight="1">
      <c r="E98" s="30"/>
      <c r="F98" s="30"/>
      <c r="G98" s="30"/>
      <c r="H98" s="30"/>
    </row>
    <row r="99" spans="5:8" ht="15.75" customHeight="1">
      <c r="E99" s="30"/>
      <c r="F99" s="30"/>
      <c r="G99" s="30"/>
      <c r="H99" s="30"/>
    </row>
    <row r="100" spans="5:8" ht="15.75" customHeight="1">
      <c r="E100" s="30"/>
      <c r="F100" s="30"/>
      <c r="G100" s="30"/>
      <c r="H100" s="30"/>
    </row>
  </sheetData>
  <hyperlinks>
    <hyperlink ref="K4" r:id="rId1" xr:uid="{00000000-0004-0000-0C00-000000000000}"/>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S100"/>
  <sheetViews>
    <sheetView showGridLines="0" workbookViewId="0">
      <selection activeCell="B11" sqref="B11:J11"/>
    </sheetView>
  </sheetViews>
  <sheetFormatPr defaultColWidth="12.75" defaultRowHeight="15" customHeight="1"/>
  <cols>
    <col min="1" max="1" width="37.5" customWidth="1"/>
    <col min="2" max="10" width="7.625" customWidth="1"/>
    <col min="11" max="19" width="9.5" customWidth="1"/>
  </cols>
  <sheetData>
    <row r="1" spans="1:19" ht="15.75">
      <c r="A1" s="144"/>
      <c r="B1" s="144"/>
      <c r="C1" s="144"/>
      <c r="D1" s="144"/>
      <c r="E1" s="144"/>
      <c r="F1" s="144"/>
      <c r="G1" s="144"/>
      <c r="H1" s="144"/>
      <c r="I1" s="144"/>
      <c r="J1" s="144"/>
    </row>
    <row r="2" spans="1:19" ht="15.75">
      <c r="A2" s="144"/>
      <c r="B2" s="144"/>
      <c r="C2" s="144"/>
      <c r="D2" s="144"/>
      <c r="E2" s="144"/>
      <c r="F2" s="144"/>
      <c r="G2" s="144"/>
      <c r="H2" s="144"/>
      <c r="I2" s="144"/>
      <c r="J2" s="144"/>
    </row>
    <row r="3" spans="1:19" ht="15.75">
      <c r="A3" s="145" t="s">
        <v>189</v>
      </c>
      <c r="B3" s="145">
        <v>2022</v>
      </c>
      <c r="C3" s="145">
        <f t="shared" ref="C3:J3" si="0">B3+1</f>
        <v>2023</v>
      </c>
      <c r="D3" s="145">
        <f t="shared" si="0"/>
        <v>2024</v>
      </c>
      <c r="E3" s="145">
        <f t="shared" si="0"/>
        <v>2025</v>
      </c>
      <c r="F3" s="145">
        <f t="shared" si="0"/>
        <v>2026</v>
      </c>
      <c r="G3" s="145">
        <f t="shared" si="0"/>
        <v>2027</v>
      </c>
      <c r="H3" s="145">
        <f t="shared" si="0"/>
        <v>2028</v>
      </c>
      <c r="I3" s="145">
        <f t="shared" si="0"/>
        <v>2029</v>
      </c>
      <c r="J3" s="145">
        <f t="shared" si="0"/>
        <v>2030</v>
      </c>
    </row>
    <row r="4" spans="1:19" ht="15.75">
      <c r="A4" s="144" t="s">
        <v>190</v>
      </c>
      <c r="B4" s="144">
        <v>78.2</v>
      </c>
      <c r="C4" s="144">
        <v>144.21</v>
      </c>
      <c r="D4" s="144">
        <v>219.19</v>
      </c>
      <c r="E4" s="144">
        <v>284.05</v>
      </c>
      <c r="F4" s="144">
        <v>359.03</v>
      </c>
      <c r="G4" s="144">
        <v>428.95</v>
      </c>
      <c r="H4" s="144">
        <v>506</v>
      </c>
      <c r="I4" s="144">
        <v>563.5</v>
      </c>
      <c r="J4" s="144">
        <v>777.97500000000002</v>
      </c>
      <c r="K4" s="135" t="s">
        <v>191</v>
      </c>
      <c r="L4" s="30"/>
      <c r="M4" s="30"/>
      <c r="N4" s="30"/>
      <c r="O4" s="30"/>
      <c r="P4" s="30"/>
      <c r="Q4" s="30"/>
      <c r="R4" s="30"/>
      <c r="S4" s="30"/>
    </row>
    <row r="5" spans="1:19" ht="15.75">
      <c r="A5" s="144" t="s">
        <v>192</v>
      </c>
      <c r="B5" s="146">
        <v>0</v>
      </c>
      <c r="C5" s="146">
        <v>0</v>
      </c>
      <c r="D5" s="146">
        <v>0</v>
      </c>
      <c r="E5" s="147">
        <v>0</v>
      </c>
      <c r="F5" s="147">
        <v>0.02</v>
      </c>
      <c r="G5" s="147">
        <v>0.04</v>
      </c>
      <c r="H5" s="147">
        <v>0.06</v>
      </c>
      <c r="I5" s="147">
        <v>0.08</v>
      </c>
      <c r="J5" s="147">
        <v>0.1</v>
      </c>
    </row>
    <row r="6" spans="1:19" ht="15.75">
      <c r="A6" s="148" t="s">
        <v>190</v>
      </c>
      <c r="B6" s="149">
        <f t="shared" ref="B6:J6" si="1">B5*B4</f>
        <v>0</v>
      </c>
      <c r="C6" s="149">
        <f t="shared" si="1"/>
        <v>0</v>
      </c>
      <c r="D6" s="149">
        <f t="shared" si="1"/>
        <v>0</v>
      </c>
      <c r="E6" s="149">
        <f t="shared" si="1"/>
        <v>0</v>
      </c>
      <c r="F6" s="149">
        <f t="shared" si="1"/>
        <v>7.1805999999999992</v>
      </c>
      <c r="G6" s="149">
        <f t="shared" si="1"/>
        <v>17.158000000000001</v>
      </c>
      <c r="H6" s="149">
        <f t="shared" si="1"/>
        <v>30.36</v>
      </c>
      <c r="I6" s="149">
        <f t="shared" si="1"/>
        <v>45.08</v>
      </c>
      <c r="J6" s="149">
        <f t="shared" si="1"/>
        <v>77.797500000000014</v>
      </c>
      <c r="K6" s="30"/>
      <c r="L6" s="30"/>
      <c r="M6" s="30"/>
      <c r="N6" s="30"/>
      <c r="O6" s="30"/>
      <c r="P6" s="30"/>
      <c r="Q6" s="30"/>
      <c r="R6" s="30"/>
      <c r="S6" s="30"/>
    </row>
    <row r="7" spans="1:19" ht="15.75" customHeight="1">
      <c r="A7" s="144" t="s">
        <v>174</v>
      </c>
      <c r="B7" s="147">
        <v>0</v>
      </c>
      <c r="C7" s="147">
        <v>0.1</v>
      </c>
      <c r="D7" s="147">
        <v>0.1</v>
      </c>
      <c r="E7" s="147">
        <v>0.1</v>
      </c>
      <c r="F7" s="147">
        <v>0.1</v>
      </c>
      <c r="G7" s="147">
        <v>0.1</v>
      </c>
      <c r="H7" s="147">
        <v>0.1</v>
      </c>
      <c r="I7" s="147">
        <v>0.1</v>
      </c>
      <c r="J7" s="147">
        <v>0.1</v>
      </c>
    </row>
    <row r="8" spans="1:19" ht="15.75" customHeight="1">
      <c r="A8" s="144" t="s">
        <v>175</v>
      </c>
      <c r="B8" s="147">
        <v>0</v>
      </c>
      <c r="C8" s="147">
        <v>0.01</v>
      </c>
      <c r="D8" s="147">
        <v>0.1</v>
      </c>
      <c r="E8" s="147">
        <v>0.2</v>
      </c>
      <c r="F8" s="147">
        <v>0.4</v>
      </c>
      <c r="G8" s="147">
        <v>0.6</v>
      </c>
      <c r="H8" s="147">
        <v>0.8</v>
      </c>
      <c r="I8" s="147">
        <v>1</v>
      </c>
      <c r="J8" s="147">
        <v>1</v>
      </c>
    </row>
    <row r="9" spans="1:19" ht="15.75" customHeight="1">
      <c r="A9" s="148" t="s">
        <v>193</v>
      </c>
      <c r="B9" s="149">
        <f t="shared" ref="B9:J9" si="2">B8*B7*B6</f>
        <v>0</v>
      </c>
      <c r="C9" s="149">
        <f t="shared" si="2"/>
        <v>0</v>
      </c>
      <c r="D9" s="149">
        <f t="shared" si="2"/>
        <v>0</v>
      </c>
      <c r="E9" s="149">
        <f t="shared" si="2"/>
        <v>0</v>
      </c>
      <c r="F9" s="149">
        <f t="shared" si="2"/>
        <v>0.28722400000000003</v>
      </c>
      <c r="G9" s="149">
        <f t="shared" si="2"/>
        <v>1.02948</v>
      </c>
      <c r="H9" s="149">
        <f t="shared" si="2"/>
        <v>2.4288000000000003</v>
      </c>
      <c r="I9" s="149">
        <f t="shared" si="2"/>
        <v>4.508</v>
      </c>
      <c r="J9" s="149">
        <f t="shared" si="2"/>
        <v>7.7797500000000017</v>
      </c>
    </row>
    <row r="10" spans="1:19" ht="15.75" customHeight="1">
      <c r="A10" s="144"/>
      <c r="B10" s="144"/>
      <c r="C10" s="144"/>
      <c r="D10" s="144"/>
      <c r="E10" s="144"/>
      <c r="F10" s="144"/>
      <c r="G10" s="144"/>
      <c r="H10" s="144"/>
      <c r="I10" s="144"/>
      <c r="J10" s="144"/>
    </row>
    <row r="11" spans="1:19" ht="15.75" customHeight="1">
      <c r="A11" s="144"/>
      <c r="B11" s="147">
        <f>B5*B7</f>
        <v>0</v>
      </c>
      <c r="C11" s="147">
        <f t="shared" ref="C11:J11" si="3">C5*C7</f>
        <v>0</v>
      </c>
      <c r="D11" s="147">
        <f t="shared" si="3"/>
        <v>0</v>
      </c>
      <c r="E11" s="147">
        <f t="shared" si="3"/>
        <v>0</v>
      </c>
      <c r="F11" s="147">
        <f t="shared" si="3"/>
        <v>2E-3</v>
      </c>
      <c r="G11" s="147">
        <f t="shared" si="3"/>
        <v>4.0000000000000001E-3</v>
      </c>
      <c r="H11" s="147">
        <f t="shared" si="3"/>
        <v>6.0000000000000001E-3</v>
      </c>
      <c r="I11" s="147">
        <f t="shared" si="3"/>
        <v>8.0000000000000002E-3</v>
      </c>
      <c r="J11" s="147">
        <f t="shared" si="3"/>
        <v>1.0000000000000002E-2</v>
      </c>
    </row>
    <row r="12" spans="1:19" ht="15.75" customHeight="1">
      <c r="A12" s="144"/>
      <c r="B12" s="144"/>
      <c r="C12" s="144"/>
      <c r="D12" s="144"/>
      <c r="E12" s="144"/>
      <c r="F12" s="144"/>
      <c r="G12" s="144"/>
      <c r="H12" s="144"/>
      <c r="I12" s="144"/>
      <c r="J12" s="144"/>
    </row>
    <row r="13" spans="1:19" ht="15.75" customHeight="1">
      <c r="A13" s="144"/>
      <c r="B13" s="144"/>
      <c r="C13" s="144"/>
      <c r="D13" s="144"/>
      <c r="E13" s="144"/>
      <c r="F13" s="144"/>
      <c r="G13" s="144"/>
      <c r="H13" s="144"/>
      <c r="I13" s="144"/>
      <c r="J13" s="144"/>
    </row>
    <row r="14" spans="1:19" ht="15.75" customHeight="1">
      <c r="A14" s="144"/>
      <c r="B14" s="144"/>
      <c r="C14" s="144"/>
      <c r="D14" s="144"/>
      <c r="E14" s="144"/>
      <c r="F14" s="144"/>
      <c r="G14" s="144"/>
      <c r="H14" s="144"/>
      <c r="I14" s="144"/>
      <c r="J14" s="144"/>
    </row>
    <row r="15" spans="1:19" ht="15.75" customHeight="1">
      <c r="A15" s="144"/>
      <c r="B15" s="144"/>
      <c r="C15" s="144"/>
      <c r="D15" s="144"/>
      <c r="E15" s="144"/>
      <c r="F15" s="144"/>
      <c r="G15" s="144"/>
      <c r="H15" s="144"/>
      <c r="I15" s="144"/>
      <c r="J15" s="144"/>
    </row>
    <row r="16" spans="1:19" ht="15.75" customHeight="1">
      <c r="A16" s="144"/>
      <c r="B16" s="144"/>
      <c r="C16" s="144"/>
      <c r="D16" s="144"/>
      <c r="E16" s="144"/>
      <c r="F16" s="144"/>
      <c r="G16" s="144"/>
      <c r="H16" s="144"/>
      <c r="I16" s="144"/>
      <c r="J16" s="144"/>
    </row>
    <row r="17" spans="1:10" ht="15.75" customHeight="1">
      <c r="A17" s="144"/>
      <c r="B17" s="144"/>
      <c r="C17" s="144"/>
      <c r="D17" s="144"/>
      <c r="E17" s="144"/>
      <c r="F17" s="144"/>
      <c r="G17" s="144"/>
      <c r="H17" s="144"/>
      <c r="I17" s="144"/>
      <c r="J17" s="144"/>
    </row>
    <row r="18" spans="1:10" ht="15.75" customHeight="1">
      <c r="A18" s="144"/>
      <c r="B18" s="144"/>
      <c r="C18" s="144"/>
      <c r="D18" s="144"/>
      <c r="E18" s="144"/>
      <c r="F18" s="144"/>
      <c r="G18" s="144"/>
      <c r="H18" s="144"/>
      <c r="I18" s="144"/>
      <c r="J18" s="144"/>
    </row>
    <row r="19" spans="1:10" ht="15.75" customHeight="1">
      <c r="A19" s="144"/>
      <c r="B19" s="144"/>
      <c r="C19" s="144"/>
      <c r="D19" s="144"/>
      <c r="E19" s="144"/>
      <c r="F19" s="144"/>
      <c r="G19" s="144"/>
      <c r="H19" s="144"/>
      <c r="I19" s="144"/>
      <c r="J19" s="144"/>
    </row>
    <row r="20" spans="1:10" ht="15.75" customHeight="1">
      <c r="A20" s="144"/>
      <c r="B20" s="144"/>
      <c r="C20" s="144"/>
      <c r="D20" s="144"/>
      <c r="E20" s="144"/>
      <c r="F20" s="144"/>
      <c r="G20" s="144"/>
      <c r="H20" s="144"/>
      <c r="I20" s="144"/>
      <c r="J20" s="144"/>
    </row>
    <row r="21" spans="1:10" ht="15.75" customHeight="1">
      <c r="A21" s="144"/>
      <c r="B21" s="144"/>
      <c r="C21" s="144"/>
      <c r="D21" s="144"/>
      <c r="E21" s="144"/>
      <c r="F21" s="144"/>
      <c r="G21" s="144"/>
      <c r="H21" s="144"/>
      <c r="I21" s="144"/>
      <c r="J21" s="144"/>
    </row>
    <row r="22" spans="1:10" ht="15.75" customHeight="1">
      <c r="A22" s="144"/>
      <c r="B22" s="144"/>
      <c r="C22" s="144"/>
      <c r="D22" s="144"/>
      <c r="E22" s="144"/>
      <c r="F22" s="144"/>
      <c r="G22" s="144"/>
      <c r="H22" s="144"/>
      <c r="I22" s="144"/>
      <c r="J22" s="144"/>
    </row>
    <row r="23" spans="1:10" ht="15.75" customHeight="1">
      <c r="A23" s="144"/>
      <c r="B23" s="144"/>
      <c r="C23" s="144"/>
      <c r="D23" s="144"/>
      <c r="E23" s="144"/>
      <c r="F23" s="144"/>
      <c r="G23" s="144"/>
      <c r="H23" s="144"/>
      <c r="I23" s="144"/>
      <c r="J23" s="144"/>
    </row>
    <row r="24" spans="1:10" ht="15.75" customHeight="1">
      <c r="A24" s="144"/>
      <c r="B24" s="144"/>
      <c r="C24" s="144"/>
      <c r="D24" s="144"/>
      <c r="E24" s="144"/>
      <c r="F24" s="144"/>
      <c r="G24" s="144"/>
      <c r="H24" s="144"/>
      <c r="I24" s="144"/>
      <c r="J24" s="144"/>
    </row>
    <row r="25" spans="1:10" ht="15.75" customHeight="1">
      <c r="A25" s="144"/>
      <c r="B25" s="144"/>
      <c r="C25" s="144"/>
      <c r="D25" s="144"/>
      <c r="E25" s="144"/>
      <c r="F25" s="144"/>
      <c r="G25" s="144"/>
      <c r="H25" s="144"/>
      <c r="I25" s="144"/>
      <c r="J25" s="144"/>
    </row>
    <row r="26" spans="1:10" ht="15.75" customHeight="1">
      <c r="A26" s="144"/>
      <c r="B26" s="144"/>
      <c r="C26" s="144"/>
      <c r="D26" s="144"/>
      <c r="E26" s="144"/>
      <c r="F26" s="144"/>
      <c r="G26" s="144"/>
      <c r="H26" s="144"/>
      <c r="I26" s="144"/>
      <c r="J26" s="144"/>
    </row>
    <row r="27" spans="1:10" ht="15.75" customHeight="1">
      <c r="A27" s="144"/>
      <c r="B27" s="144"/>
      <c r="C27" s="144"/>
      <c r="D27" s="144"/>
      <c r="E27" s="144"/>
      <c r="F27" s="144"/>
      <c r="G27" s="144"/>
      <c r="H27" s="144"/>
      <c r="I27" s="144"/>
      <c r="J27" s="144"/>
    </row>
    <row r="28" spans="1:10" ht="15.75" customHeight="1">
      <c r="A28" s="144"/>
      <c r="B28" s="144"/>
      <c r="C28" s="144"/>
      <c r="D28" s="144"/>
      <c r="E28" s="144"/>
      <c r="F28" s="144"/>
      <c r="G28" s="144"/>
      <c r="H28" s="144"/>
      <c r="I28" s="144"/>
      <c r="J28" s="144"/>
    </row>
    <row r="29" spans="1:10" ht="15.75" customHeight="1">
      <c r="A29" s="144"/>
      <c r="B29" s="144"/>
      <c r="C29" s="144"/>
      <c r="D29" s="144"/>
      <c r="E29" s="144"/>
      <c r="F29" s="144"/>
      <c r="G29" s="144"/>
      <c r="H29" s="144"/>
      <c r="I29" s="144"/>
      <c r="J29" s="144"/>
    </row>
    <row r="30" spans="1:10" ht="15.75" customHeight="1">
      <c r="A30" s="144"/>
      <c r="B30" s="144"/>
      <c r="C30" s="144"/>
      <c r="D30" s="144"/>
      <c r="E30" s="144"/>
      <c r="F30" s="144"/>
      <c r="G30" s="144"/>
      <c r="H30" s="144"/>
      <c r="I30" s="144"/>
      <c r="J30" s="144"/>
    </row>
    <row r="31" spans="1:10" ht="15.75" customHeight="1">
      <c r="A31" s="144"/>
      <c r="B31" s="144"/>
      <c r="C31" s="144"/>
      <c r="D31" s="144"/>
      <c r="E31" s="144"/>
      <c r="F31" s="144"/>
      <c r="G31" s="144"/>
      <c r="H31" s="144"/>
      <c r="I31" s="144"/>
      <c r="J31" s="144"/>
    </row>
    <row r="32" spans="1:10" ht="15.75" customHeight="1">
      <c r="A32" s="144"/>
      <c r="B32" s="144"/>
      <c r="C32" s="144"/>
      <c r="D32" s="144"/>
      <c r="E32" s="144"/>
      <c r="F32" s="144"/>
      <c r="G32" s="144"/>
      <c r="H32" s="144"/>
      <c r="I32" s="144"/>
      <c r="J32" s="144"/>
    </row>
    <row r="33" spans="1:10" ht="15.75" customHeight="1">
      <c r="A33" s="144"/>
      <c r="B33" s="144"/>
      <c r="C33" s="144"/>
      <c r="D33" s="144"/>
      <c r="E33" s="144"/>
      <c r="F33" s="144"/>
      <c r="G33" s="144"/>
      <c r="H33" s="144"/>
      <c r="I33" s="144"/>
      <c r="J33" s="144"/>
    </row>
    <row r="34" spans="1:10" ht="15.75" customHeight="1">
      <c r="A34" s="144"/>
      <c r="B34" s="144"/>
      <c r="C34" s="144"/>
      <c r="D34" s="144"/>
      <c r="E34" s="144"/>
      <c r="F34" s="144"/>
      <c r="G34" s="144"/>
      <c r="H34" s="144"/>
      <c r="I34" s="144"/>
      <c r="J34" s="144"/>
    </row>
    <row r="35" spans="1:10" ht="15.75" customHeight="1">
      <c r="A35" s="144"/>
      <c r="B35" s="144"/>
      <c r="C35" s="144"/>
      <c r="D35" s="144"/>
      <c r="E35" s="144"/>
      <c r="F35" s="144"/>
      <c r="G35" s="144"/>
      <c r="H35" s="144"/>
      <c r="I35" s="144"/>
      <c r="J35" s="144"/>
    </row>
    <row r="36" spans="1:10" ht="15.75" customHeight="1">
      <c r="A36" s="144"/>
      <c r="B36" s="144"/>
      <c r="C36" s="144"/>
      <c r="D36" s="144"/>
      <c r="E36" s="144"/>
      <c r="F36" s="144"/>
      <c r="G36" s="144"/>
      <c r="H36" s="144"/>
      <c r="I36" s="144"/>
      <c r="J36" s="144"/>
    </row>
    <row r="37" spans="1:10" ht="15.75" customHeight="1">
      <c r="A37" s="144"/>
      <c r="B37" s="144"/>
      <c r="C37" s="144"/>
      <c r="D37" s="144"/>
      <c r="E37" s="144"/>
      <c r="F37" s="144"/>
      <c r="G37" s="144"/>
      <c r="H37" s="144"/>
      <c r="I37" s="144"/>
      <c r="J37" s="144"/>
    </row>
    <row r="38" spans="1:10" ht="15.75" customHeight="1">
      <c r="A38" s="144"/>
      <c r="B38" s="144"/>
      <c r="C38" s="144"/>
      <c r="D38" s="144"/>
      <c r="E38" s="144"/>
      <c r="F38" s="144"/>
      <c r="G38" s="144"/>
      <c r="H38" s="144"/>
      <c r="I38" s="144"/>
      <c r="J38" s="144"/>
    </row>
    <row r="39" spans="1:10" ht="15.75" customHeight="1">
      <c r="A39" s="144"/>
      <c r="B39" s="144"/>
      <c r="C39" s="144"/>
      <c r="D39" s="144"/>
      <c r="E39" s="144"/>
      <c r="F39" s="144"/>
      <c r="G39" s="144"/>
      <c r="H39" s="144"/>
      <c r="I39" s="144"/>
      <c r="J39" s="144"/>
    </row>
    <row r="40" spans="1:10" ht="15.75" customHeight="1">
      <c r="A40" s="144"/>
      <c r="B40" s="144"/>
      <c r="C40" s="144"/>
      <c r="D40" s="144"/>
      <c r="E40" s="144"/>
      <c r="F40" s="144"/>
      <c r="G40" s="144"/>
      <c r="H40" s="144"/>
      <c r="I40" s="144"/>
      <c r="J40" s="144"/>
    </row>
    <row r="41" spans="1:10" ht="15.75" customHeight="1">
      <c r="A41" s="144"/>
      <c r="B41" s="144"/>
      <c r="C41" s="144"/>
      <c r="D41" s="144"/>
      <c r="E41" s="144"/>
      <c r="F41" s="144"/>
      <c r="G41" s="144"/>
      <c r="H41" s="144"/>
      <c r="I41" s="144"/>
      <c r="J41" s="144"/>
    </row>
    <row r="42" spans="1:10" ht="15.75" customHeight="1">
      <c r="A42" s="144"/>
      <c r="B42" s="144"/>
      <c r="C42" s="144"/>
      <c r="D42" s="144"/>
      <c r="E42" s="144"/>
      <c r="F42" s="144"/>
      <c r="G42" s="144"/>
      <c r="H42" s="144"/>
      <c r="I42" s="144"/>
      <c r="J42" s="144"/>
    </row>
    <row r="43" spans="1:10" ht="15.75" customHeight="1">
      <c r="A43" s="144"/>
      <c r="B43" s="144"/>
      <c r="C43" s="144"/>
      <c r="D43" s="144"/>
      <c r="E43" s="144"/>
      <c r="F43" s="144"/>
      <c r="G43" s="144"/>
      <c r="H43" s="144"/>
      <c r="I43" s="144"/>
      <c r="J43" s="144"/>
    </row>
    <row r="44" spans="1:10" ht="15.75" customHeight="1">
      <c r="A44" s="144"/>
      <c r="B44" s="144"/>
      <c r="C44" s="144"/>
      <c r="D44" s="144"/>
      <c r="E44" s="144"/>
      <c r="F44" s="144"/>
      <c r="G44" s="144"/>
      <c r="H44" s="144"/>
      <c r="I44" s="144"/>
      <c r="J44" s="144"/>
    </row>
    <row r="45" spans="1:10" ht="15.75" customHeight="1">
      <c r="A45" s="144"/>
      <c r="B45" s="144"/>
      <c r="C45" s="144"/>
      <c r="D45" s="144"/>
      <c r="E45" s="144"/>
      <c r="F45" s="144"/>
      <c r="G45" s="144"/>
      <c r="H45" s="144"/>
      <c r="I45" s="144"/>
      <c r="J45" s="144"/>
    </row>
    <row r="46" spans="1:10" ht="15.75" customHeight="1">
      <c r="A46" s="144"/>
      <c r="B46" s="144"/>
      <c r="C46" s="144"/>
      <c r="D46" s="144"/>
      <c r="E46" s="144"/>
      <c r="F46" s="144"/>
      <c r="G46" s="144"/>
      <c r="H46" s="144"/>
      <c r="I46" s="144"/>
      <c r="J46" s="144"/>
    </row>
    <row r="47" spans="1:10" ht="15.75" customHeight="1">
      <c r="A47" s="144"/>
      <c r="B47" s="144"/>
      <c r="C47" s="144"/>
      <c r="D47" s="144"/>
      <c r="E47" s="144"/>
      <c r="F47" s="144"/>
      <c r="G47" s="144"/>
      <c r="H47" s="144"/>
      <c r="I47" s="144"/>
      <c r="J47" s="144"/>
    </row>
    <row r="48" spans="1:10" ht="15.75" customHeight="1">
      <c r="A48" s="144"/>
      <c r="B48" s="144"/>
      <c r="C48" s="144"/>
      <c r="D48" s="144"/>
      <c r="E48" s="144"/>
      <c r="F48" s="144"/>
      <c r="G48" s="144"/>
      <c r="H48" s="144"/>
      <c r="I48" s="144"/>
      <c r="J48" s="144"/>
    </row>
    <row r="49" spans="1:10" ht="15.75" customHeight="1">
      <c r="A49" s="144"/>
      <c r="B49" s="144"/>
      <c r="C49" s="144"/>
      <c r="D49" s="144"/>
      <c r="E49" s="144"/>
      <c r="F49" s="144"/>
      <c r="G49" s="144"/>
      <c r="H49" s="144"/>
      <c r="I49" s="144"/>
      <c r="J49" s="144"/>
    </row>
    <row r="50" spans="1:10" ht="15.75" customHeight="1">
      <c r="A50" s="144"/>
      <c r="B50" s="144"/>
      <c r="C50" s="144"/>
      <c r="D50" s="144"/>
      <c r="E50" s="144"/>
      <c r="F50" s="144"/>
      <c r="G50" s="144"/>
      <c r="H50" s="144"/>
      <c r="I50" s="144"/>
      <c r="J50" s="144"/>
    </row>
    <row r="51" spans="1:10" ht="15.75" customHeight="1">
      <c r="A51" s="144"/>
      <c r="B51" s="144"/>
      <c r="C51" s="144"/>
      <c r="D51" s="144"/>
      <c r="E51" s="144"/>
      <c r="F51" s="144"/>
      <c r="G51" s="144"/>
      <c r="H51" s="144"/>
      <c r="I51" s="144"/>
      <c r="J51" s="144"/>
    </row>
    <row r="52" spans="1:10" ht="15.75" customHeight="1">
      <c r="A52" s="144"/>
      <c r="B52" s="144"/>
      <c r="C52" s="144"/>
      <c r="D52" s="144"/>
      <c r="E52" s="144"/>
      <c r="F52" s="144"/>
      <c r="G52" s="144"/>
      <c r="H52" s="144"/>
      <c r="I52" s="144"/>
      <c r="J52" s="144"/>
    </row>
    <row r="53" spans="1:10" ht="15.75" customHeight="1">
      <c r="A53" s="144"/>
      <c r="B53" s="144"/>
      <c r="C53" s="144"/>
      <c r="D53" s="144"/>
      <c r="E53" s="144"/>
      <c r="F53" s="144"/>
      <c r="G53" s="144"/>
      <c r="H53" s="144"/>
      <c r="I53" s="144"/>
      <c r="J53" s="144"/>
    </row>
    <row r="54" spans="1:10" ht="15.75" customHeight="1">
      <c r="A54" s="144"/>
      <c r="B54" s="144"/>
      <c r="C54" s="144"/>
      <c r="D54" s="144"/>
      <c r="E54" s="144"/>
      <c r="F54" s="144"/>
      <c r="G54" s="144"/>
      <c r="H54" s="144"/>
      <c r="I54" s="144"/>
      <c r="J54" s="144"/>
    </row>
    <row r="55" spans="1:10" ht="15.75" customHeight="1">
      <c r="A55" s="144"/>
      <c r="B55" s="144"/>
      <c r="C55" s="144"/>
      <c r="D55" s="144"/>
      <c r="E55" s="144"/>
      <c r="F55" s="144"/>
      <c r="G55" s="144"/>
      <c r="H55" s="144"/>
      <c r="I55" s="144"/>
      <c r="J55" s="144"/>
    </row>
    <row r="56" spans="1:10" ht="15.75" customHeight="1">
      <c r="A56" s="144"/>
      <c r="B56" s="144"/>
      <c r="C56" s="144"/>
      <c r="D56" s="144"/>
      <c r="E56" s="144"/>
      <c r="F56" s="144"/>
      <c r="G56" s="144"/>
      <c r="H56" s="144"/>
      <c r="I56" s="144"/>
      <c r="J56" s="144"/>
    </row>
    <row r="57" spans="1:10" ht="15.75" customHeight="1">
      <c r="A57" s="144"/>
      <c r="B57" s="144"/>
      <c r="C57" s="144"/>
      <c r="D57" s="144"/>
      <c r="E57" s="144"/>
      <c r="F57" s="144"/>
      <c r="G57" s="144"/>
      <c r="H57" s="144"/>
      <c r="I57" s="144"/>
      <c r="J57" s="144"/>
    </row>
    <row r="58" spans="1:10" ht="15.75" customHeight="1">
      <c r="A58" s="144"/>
      <c r="B58" s="144"/>
      <c r="C58" s="144"/>
      <c r="D58" s="144"/>
      <c r="E58" s="144"/>
      <c r="F58" s="144"/>
      <c r="G58" s="144"/>
      <c r="H58" s="144"/>
      <c r="I58" s="144"/>
      <c r="J58" s="144"/>
    </row>
    <row r="59" spans="1:10" ht="15.75" customHeight="1">
      <c r="A59" s="144"/>
      <c r="B59" s="144"/>
      <c r="C59" s="144"/>
      <c r="D59" s="144"/>
      <c r="E59" s="144"/>
      <c r="F59" s="144"/>
      <c r="G59" s="144"/>
      <c r="H59" s="144"/>
      <c r="I59" s="144"/>
      <c r="J59" s="144"/>
    </row>
    <row r="60" spans="1:10" ht="15.75" customHeight="1">
      <c r="A60" s="144"/>
      <c r="B60" s="144"/>
      <c r="C60" s="144"/>
      <c r="D60" s="144"/>
      <c r="E60" s="144"/>
      <c r="F60" s="144"/>
      <c r="G60" s="144"/>
      <c r="H60" s="144"/>
      <c r="I60" s="144"/>
      <c r="J60" s="144"/>
    </row>
    <row r="61" spans="1:10" ht="15.75" customHeight="1">
      <c r="A61" s="144"/>
      <c r="B61" s="144"/>
      <c r="C61" s="144"/>
      <c r="D61" s="144"/>
      <c r="E61" s="144"/>
      <c r="F61" s="144"/>
      <c r="G61" s="144"/>
      <c r="H61" s="144"/>
      <c r="I61" s="144"/>
      <c r="J61" s="144"/>
    </row>
    <row r="62" spans="1:10" ht="15.75" customHeight="1">
      <c r="A62" s="144"/>
      <c r="B62" s="144"/>
      <c r="C62" s="144"/>
      <c r="D62" s="144"/>
      <c r="E62" s="144"/>
      <c r="F62" s="144"/>
      <c r="G62" s="144"/>
      <c r="H62" s="144"/>
      <c r="I62" s="144"/>
      <c r="J62" s="144"/>
    </row>
    <row r="63" spans="1:10" ht="15.75" customHeight="1">
      <c r="A63" s="144"/>
      <c r="B63" s="144"/>
      <c r="C63" s="144"/>
      <c r="D63" s="144"/>
      <c r="E63" s="144"/>
      <c r="F63" s="144"/>
      <c r="G63" s="144"/>
      <c r="H63" s="144"/>
      <c r="I63" s="144"/>
      <c r="J63" s="144"/>
    </row>
    <row r="64" spans="1:10" ht="15.75" customHeight="1">
      <c r="A64" s="144"/>
      <c r="B64" s="144"/>
      <c r="C64" s="144"/>
      <c r="D64" s="144"/>
      <c r="E64" s="144"/>
      <c r="F64" s="144"/>
      <c r="G64" s="144"/>
      <c r="H64" s="144"/>
      <c r="I64" s="144"/>
      <c r="J64" s="144"/>
    </row>
    <row r="65" spans="1:10" ht="15.75" customHeight="1">
      <c r="A65" s="144"/>
      <c r="B65" s="144"/>
      <c r="C65" s="144"/>
      <c r="D65" s="144"/>
      <c r="E65" s="144"/>
      <c r="F65" s="144"/>
      <c r="G65" s="144"/>
      <c r="H65" s="144"/>
      <c r="I65" s="144"/>
      <c r="J65" s="144"/>
    </row>
    <row r="66" spans="1:10" ht="15.75" customHeight="1">
      <c r="A66" s="144"/>
      <c r="B66" s="144"/>
      <c r="C66" s="144"/>
      <c r="D66" s="144"/>
      <c r="E66" s="144"/>
      <c r="F66" s="144"/>
      <c r="G66" s="144"/>
      <c r="H66" s="144"/>
      <c r="I66" s="144"/>
      <c r="J66" s="144"/>
    </row>
    <row r="67" spans="1:10" ht="15.75" customHeight="1">
      <c r="A67" s="144"/>
      <c r="B67" s="144"/>
      <c r="C67" s="144"/>
      <c r="D67" s="144"/>
      <c r="E67" s="144"/>
      <c r="F67" s="144"/>
      <c r="G67" s="144"/>
      <c r="H67" s="144"/>
      <c r="I67" s="144"/>
      <c r="J67" s="144"/>
    </row>
    <row r="68" spans="1:10" ht="15.75" customHeight="1">
      <c r="A68" s="144"/>
      <c r="B68" s="144"/>
      <c r="C68" s="144"/>
      <c r="D68" s="144"/>
      <c r="E68" s="144"/>
      <c r="F68" s="144"/>
      <c r="G68" s="144"/>
      <c r="H68" s="144"/>
      <c r="I68" s="144"/>
      <c r="J68" s="144"/>
    </row>
    <row r="69" spans="1:10" ht="15.75" customHeight="1">
      <c r="A69" s="144"/>
      <c r="B69" s="144"/>
      <c r="C69" s="144"/>
      <c r="D69" s="144"/>
      <c r="E69" s="144"/>
      <c r="F69" s="144"/>
      <c r="G69" s="144"/>
      <c r="H69" s="144"/>
      <c r="I69" s="144"/>
      <c r="J69" s="144"/>
    </row>
    <row r="70" spans="1:10" ht="15.75" customHeight="1">
      <c r="A70" s="144"/>
      <c r="B70" s="144"/>
      <c r="C70" s="144"/>
      <c r="D70" s="144"/>
      <c r="E70" s="144"/>
      <c r="F70" s="144"/>
      <c r="G70" s="144"/>
      <c r="H70" s="144"/>
      <c r="I70" s="144"/>
      <c r="J70" s="144"/>
    </row>
    <row r="71" spans="1:10" ht="15.75" customHeight="1">
      <c r="A71" s="144"/>
      <c r="B71" s="144"/>
      <c r="C71" s="144"/>
      <c r="D71" s="144"/>
      <c r="E71" s="144"/>
      <c r="F71" s="144"/>
      <c r="G71" s="144"/>
      <c r="H71" s="144"/>
      <c r="I71" s="144"/>
      <c r="J71" s="144"/>
    </row>
    <row r="72" spans="1:10" ht="15.75" customHeight="1">
      <c r="A72" s="144"/>
      <c r="B72" s="144"/>
      <c r="C72" s="144"/>
      <c r="D72" s="144"/>
      <c r="E72" s="144"/>
      <c r="F72" s="144"/>
      <c r="G72" s="144"/>
      <c r="H72" s="144"/>
      <c r="I72" s="144"/>
      <c r="J72" s="144"/>
    </row>
    <row r="73" spans="1:10" ht="15.75" customHeight="1">
      <c r="A73" s="144"/>
      <c r="B73" s="144"/>
      <c r="C73" s="144"/>
      <c r="D73" s="144"/>
      <c r="E73" s="144"/>
      <c r="F73" s="144"/>
      <c r="G73" s="144"/>
      <c r="H73" s="144"/>
      <c r="I73" s="144"/>
      <c r="J73" s="144"/>
    </row>
    <row r="74" spans="1:10" ht="15.75" customHeight="1">
      <c r="A74" s="144"/>
      <c r="B74" s="144"/>
      <c r="C74" s="144"/>
      <c r="D74" s="144"/>
      <c r="E74" s="144"/>
      <c r="F74" s="144"/>
      <c r="G74" s="144"/>
      <c r="H74" s="144"/>
      <c r="I74" s="144"/>
      <c r="J74" s="144"/>
    </row>
    <row r="75" spans="1:10" ht="15.75" customHeight="1">
      <c r="A75" s="144"/>
      <c r="B75" s="144"/>
      <c r="C75" s="144"/>
      <c r="D75" s="144"/>
      <c r="E75" s="144"/>
      <c r="F75" s="144"/>
      <c r="G75" s="144"/>
      <c r="H75" s="144"/>
      <c r="I75" s="144"/>
      <c r="J75" s="144"/>
    </row>
    <row r="76" spans="1:10" ht="15.75" customHeight="1">
      <c r="A76" s="144"/>
      <c r="B76" s="144"/>
      <c r="C76" s="144"/>
      <c r="D76" s="144"/>
      <c r="E76" s="144"/>
      <c r="F76" s="144"/>
      <c r="G76" s="144"/>
      <c r="H76" s="144"/>
      <c r="I76" s="144"/>
      <c r="J76" s="144"/>
    </row>
    <row r="77" spans="1:10" ht="15.75" customHeight="1">
      <c r="A77" s="144"/>
      <c r="B77" s="144"/>
      <c r="C77" s="144"/>
      <c r="D77" s="144"/>
      <c r="E77" s="144"/>
      <c r="F77" s="144"/>
      <c r="G77" s="144"/>
      <c r="H77" s="144"/>
      <c r="I77" s="144"/>
      <c r="J77" s="144"/>
    </row>
    <row r="78" spans="1:10" ht="15.75" customHeight="1">
      <c r="A78" s="144"/>
      <c r="B78" s="144"/>
      <c r="C78" s="144"/>
      <c r="D78" s="144"/>
      <c r="E78" s="144"/>
      <c r="F78" s="144"/>
      <c r="G78" s="144"/>
      <c r="H78" s="144"/>
      <c r="I78" s="144"/>
      <c r="J78" s="144"/>
    </row>
    <row r="79" spans="1:10" ht="15.75" customHeight="1">
      <c r="A79" s="144"/>
      <c r="B79" s="144"/>
      <c r="C79" s="144"/>
      <c r="D79" s="144"/>
      <c r="E79" s="144"/>
      <c r="F79" s="144"/>
      <c r="G79" s="144"/>
      <c r="H79" s="144"/>
      <c r="I79" s="144"/>
      <c r="J79" s="144"/>
    </row>
    <row r="80" spans="1:10" ht="15.75" customHeight="1">
      <c r="A80" s="144"/>
      <c r="B80" s="144"/>
      <c r="C80" s="144"/>
      <c r="D80" s="144"/>
      <c r="E80" s="144"/>
      <c r="F80" s="144"/>
      <c r="G80" s="144"/>
      <c r="H80" s="144"/>
      <c r="I80" s="144"/>
      <c r="J80" s="144"/>
    </row>
    <row r="81" spans="1:10" ht="15.75" customHeight="1">
      <c r="A81" s="144"/>
      <c r="B81" s="144"/>
      <c r="C81" s="144"/>
      <c r="D81" s="144"/>
      <c r="E81" s="144"/>
      <c r="F81" s="144"/>
      <c r="G81" s="144"/>
      <c r="H81" s="144"/>
      <c r="I81" s="144"/>
      <c r="J81" s="144"/>
    </row>
    <row r="82" spans="1:10" ht="15.75" customHeight="1">
      <c r="A82" s="144"/>
      <c r="B82" s="144"/>
      <c r="C82" s="144"/>
      <c r="D82" s="144"/>
      <c r="E82" s="144"/>
      <c r="F82" s="144"/>
      <c r="G82" s="144"/>
      <c r="H82" s="144"/>
      <c r="I82" s="144"/>
      <c r="J82" s="144"/>
    </row>
    <row r="83" spans="1:10" ht="15.75" customHeight="1">
      <c r="A83" s="144"/>
      <c r="B83" s="144"/>
      <c r="C83" s="144"/>
      <c r="D83" s="144"/>
      <c r="E83" s="144"/>
      <c r="F83" s="144"/>
      <c r="G83" s="144"/>
      <c r="H83" s="144"/>
      <c r="I83" s="144"/>
      <c r="J83" s="144"/>
    </row>
    <row r="84" spans="1:10" ht="15.75" customHeight="1">
      <c r="A84" s="144"/>
      <c r="B84" s="144"/>
      <c r="C84" s="144"/>
      <c r="D84" s="144"/>
      <c r="E84" s="144"/>
      <c r="F84" s="144"/>
      <c r="G84" s="144"/>
      <c r="H84" s="144"/>
      <c r="I84" s="144"/>
      <c r="J84" s="144"/>
    </row>
    <row r="85" spans="1:10" ht="15.75" customHeight="1">
      <c r="A85" s="144"/>
      <c r="B85" s="144"/>
      <c r="C85" s="144"/>
      <c r="D85" s="144"/>
      <c r="E85" s="144"/>
      <c r="F85" s="144"/>
      <c r="G85" s="144"/>
      <c r="H85" s="144"/>
      <c r="I85" s="144"/>
      <c r="J85" s="144"/>
    </row>
    <row r="86" spans="1:10" ht="15.75" customHeight="1">
      <c r="A86" s="144"/>
      <c r="B86" s="144"/>
      <c r="C86" s="144"/>
      <c r="D86" s="144"/>
      <c r="E86" s="144"/>
      <c r="F86" s="144"/>
      <c r="G86" s="144"/>
      <c r="H86" s="144"/>
      <c r="I86" s="144"/>
      <c r="J86" s="144"/>
    </row>
    <row r="87" spans="1:10" ht="15.75" customHeight="1">
      <c r="A87" s="144"/>
      <c r="B87" s="144"/>
      <c r="C87" s="144"/>
      <c r="D87" s="144"/>
      <c r="E87" s="144"/>
      <c r="F87" s="144"/>
      <c r="G87" s="144"/>
      <c r="H87" s="144"/>
      <c r="I87" s="144"/>
      <c r="J87" s="144"/>
    </row>
    <row r="88" spans="1:10" ht="15.75" customHeight="1">
      <c r="A88" s="144"/>
      <c r="B88" s="144"/>
      <c r="C88" s="144"/>
      <c r="D88" s="144"/>
      <c r="E88" s="144"/>
      <c r="F88" s="144"/>
      <c r="G88" s="144"/>
      <c r="H88" s="144"/>
      <c r="I88" s="144"/>
      <c r="J88" s="144"/>
    </row>
    <row r="89" spans="1:10" ht="15.75" customHeight="1">
      <c r="A89" s="144"/>
      <c r="B89" s="144"/>
      <c r="C89" s="144"/>
      <c r="D89" s="144"/>
      <c r="E89" s="144"/>
      <c r="F89" s="144"/>
      <c r="G89" s="144"/>
      <c r="H89" s="144"/>
      <c r="I89" s="144"/>
      <c r="J89" s="144"/>
    </row>
    <row r="90" spans="1:10" ht="15.75" customHeight="1">
      <c r="A90" s="144"/>
      <c r="B90" s="144"/>
      <c r="C90" s="144"/>
      <c r="D90" s="144"/>
      <c r="E90" s="144"/>
      <c r="F90" s="144"/>
      <c r="G90" s="144"/>
      <c r="H90" s="144"/>
      <c r="I90" s="144"/>
      <c r="J90" s="144"/>
    </row>
    <row r="91" spans="1:10" ht="15.75" customHeight="1">
      <c r="A91" s="144"/>
      <c r="B91" s="144"/>
      <c r="C91" s="144"/>
      <c r="D91" s="144"/>
      <c r="E91" s="144"/>
      <c r="F91" s="144"/>
      <c r="G91" s="144"/>
      <c r="H91" s="144"/>
      <c r="I91" s="144"/>
      <c r="J91" s="144"/>
    </row>
    <row r="92" spans="1:10" ht="15.75" customHeight="1">
      <c r="A92" s="144"/>
      <c r="B92" s="144"/>
      <c r="C92" s="144"/>
      <c r="D92" s="144"/>
      <c r="E92" s="144"/>
      <c r="F92" s="144"/>
      <c r="G92" s="144"/>
      <c r="H92" s="144"/>
      <c r="I92" s="144"/>
      <c r="J92" s="144"/>
    </row>
    <row r="93" spans="1:10" ht="15.75" customHeight="1">
      <c r="A93" s="144"/>
      <c r="B93" s="144"/>
      <c r="C93" s="144"/>
      <c r="D93" s="144"/>
      <c r="E93" s="144"/>
      <c r="F93" s="144"/>
      <c r="G93" s="144"/>
      <c r="H93" s="144"/>
      <c r="I93" s="144"/>
      <c r="J93" s="144"/>
    </row>
    <row r="94" spans="1:10" ht="15.75" customHeight="1">
      <c r="A94" s="144"/>
      <c r="B94" s="144"/>
      <c r="C94" s="144"/>
      <c r="D94" s="144"/>
      <c r="E94" s="144"/>
      <c r="F94" s="144"/>
      <c r="G94" s="144"/>
      <c r="H94" s="144"/>
      <c r="I94" s="144"/>
      <c r="J94" s="144"/>
    </row>
    <row r="95" spans="1:10" ht="15.75" customHeight="1">
      <c r="A95" s="144"/>
      <c r="B95" s="144"/>
      <c r="C95" s="144"/>
      <c r="D95" s="144"/>
      <c r="E95" s="144"/>
      <c r="F95" s="144"/>
      <c r="G95" s="144"/>
      <c r="H95" s="144"/>
      <c r="I95" s="144"/>
      <c r="J95" s="144"/>
    </row>
    <row r="96" spans="1:10" ht="15.75" customHeight="1">
      <c r="A96" s="144"/>
      <c r="B96" s="144"/>
      <c r="C96" s="144"/>
      <c r="D96" s="144"/>
      <c r="E96" s="144"/>
      <c r="F96" s="144"/>
      <c r="G96" s="144"/>
      <c r="H96" s="144"/>
      <c r="I96" s="144"/>
      <c r="J96" s="144"/>
    </row>
    <row r="97" spans="1:10" ht="15.75" customHeight="1">
      <c r="A97" s="144"/>
      <c r="B97" s="144"/>
      <c r="C97" s="144"/>
      <c r="D97" s="144"/>
      <c r="E97" s="144"/>
      <c r="F97" s="144"/>
      <c r="G97" s="144"/>
      <c r="H97" s="144"/>
      <c r="I97" s="144"/>
      <c r="J97" s="144"/>
    </row>
    <row r="98" spans="1:10" ht="15.75" customHeight="1">
      <c r="A98" s="144"/>
      <c r="B98" s="144"/>
      <c r="C98" s="144"/>
      <c r="D98" s="144"/>
      <c r="E98" s="144"/>
      <c r="F98" s="144"/>
      <c r="G98" s="144"/>
      <c r="H98" s="144"/>
      <c r="I98" s="144"/>
      <c r="J98" s="144"/>
    </row>
    <row r="99" spans="1:10" ht="15.75" customHeight="1">
      <c r="A99" s="144"/>
      <c r="B99" s="144"/>
      <c r="C99" s="144"/>
      <c r="D99" s="144"/>
      <c r="E99" s="144"/>
      <c r="F99" s="144"/>
      <c r="G99" s="144"/>
      <c r="H99" s="144"/>
      <c r="I99" s="144"/>
      <c r="J99" s="144"/>
    </row>
    <row r="100" spans="1:10" ht="15.75" customHeight="1">
      <c r="A100" s="144"/>
      <c r="B100" s="144"/>
      <c r="C100" s="144"/>
      <c r="D100" s="144"/>
      <c r="E100" s="144"/>
      <c r="F100" s="144"/>
      <c r="G100" s="144"/>
      <c r="H100" s="144"/>
      <c r="I100" s="144"/>
      <c r="J100" s="144"/>
    </row>
  </sheetData>
  <hyperlinks>
    <hyperlink ref="K4" r:id="rId1" xr:uid="{00000000-0004-0000-0D00-000000000000}"/>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100"/>
  <sheetViews>
    <sheetView showGridLines="0" workbookViewId="0"/>
  </sheetViews>
  <sheetFormatPr defaultColWidth="12.75" defaultRowHeight="15" customHeight="1"/>
  <cols>
    <col min="1" max="1" width="18.125" customWidth="1"/>
    <col min="2" max="2" width="10.5" customWidth="1"/>
    <col min="3" max="3" width="9.125" customWidth="1"/>
    <col min="4" max="4" width="9" customWidth="1"/>
    <col min="5" max="5" width="13" customWidth="1"/>
    <col min="6" max="6" width="22.75" customWidth="1"/>
    <col min="7" max="7" width="20" customWidth="1"/>
    <col min="8" max="9" width="34" customWidth="1"/>
    <col min="10" max="10" width="21.375" customWidth="1"/>
    <col min="11" max="11" width="18" customWidth="1"/>
    <col min="12" max="12" width="22.375" customWidth="1"/>
  </cols>
  <sheetData>
    <row r="1" spans="1:12" ht="34.5" customHeight="1">
      <c r="A1" s="122" t="s">
        <v>97</v>
      </c>
      <c r="B1" s="123" t="s">
        <v>194</v>
      </c>
      <c r="C1" s="123" t="s">
        <v>195</v>
      </c>
      <c r="D1" s="123" t="s">
        <v>196</v>
      </c>
      <c r="E1" s="123" t="s">
        <v>197</v>
      </c>
      <c r="F1" s="123" t="s">
        <v>198</v>
      </c>
      <c r="G1" s="124" t="s">
        <v>98</v>
      </c>
      <c r="H1" s="123" t="s">
        <v>199</v>
      </c>
      <c r="I1" s="123" t="s">
        <v>200</v>
      </c>
      <c r="J1" s="123" t="s">
        <v>201</v>
      </c>
      <c r="K1" s="123" t="s">
        <v>202</v>
      </c>
      <c r="L1" s="123" t="s">
        <v>203</v>
      </c>
    </row>
    <row r="2" spans="1:12" ht="15.75">
      <c r="A2" s="150" t="s">
        <v>204</v>
      </c>
      <c r="B2" s="151" t="s">
        <v>205</v>
      </c>
      <c r="C2" s="151">
        <v>3</v>
      </c>
      <c r="D2" s="152" t="s">
        <v>205</v>
      </c>
      <c r="E2" s="153" t="s">
        <v>205</v>
      </c>
      <c r="F2" s="150" t="s">
        <v>114</v>
      </c>
      <c r="G2" s="154">
        <v>2019</v>
      </c>
      <c r="H2" s="150" t="s">
        <v>206</v>
      </c>
      <c r="I2" s="150" t="s">
        <v>89</v>
      </c>
      <c r="J2" s="150" t="s">
        <v>207</v>
      </c>
      <c r="K2" s="155">
        <v>11</v>
      </c>
      <c r="L2" s="150" t="s">
        <v>205</v>
      </c>
    </row>
    <row r="3" spans="1:12" ht="15.75">
      <c r="A3" s="150" t="s">
        <v>208</v>
      </c>
      <c r="B3" s="151" t="s">
        <v>205</v>
      </c>
      <c r="C3" s="151">
        <v>4.21</v>
      </c>
      <c r="D3" s="152" t="s">
        <v>205</v>
      </c>
      <c r="E3" s="153" t="s">
        <v>205</v>
      </c>
      <c r="F3" s="150" t="s">
        <v>209</v>
      </c>
      <c r="G3" s="154">
        <v>2018</v>
      </c>
      <c r="H3" s="150" t="s">
        <v>210</v>
      </c>
      <c r="I3" s="150" t="s">
        <v>89</v>
      </c>
      <c r="J3" s="150" t="s">
        <v>211</v>
      </c>
      <c r="K3" s="155">
        <v>11</v>
      </c>
      <c r="L3" s="150" t="s">
        <v>205</v>
      </c>
    </row>
    <row r="4" spans="1:12" ht="15.75">
      <c r="A4" s="150" t="s">
        <v>212</v>
      </c>
      <c r="B4" s="151" t="s">
        <v>205</v>
      </c>
      <c r="C4" s="151">
        <v>64.05</v>
      </c>
      <c r="D4" s="152" t="s">
        <v>205</v>
      </c>
      <c r="E4" s="153" t="s">
        <v>205</v>
      </c>
      <c r="F4" s="150" t="s">
        <v>213</v>
      </c>
      <c r="G4" s="154">
        <v>2018</v>
      </c>
      <c r="H4" s="150" t="s">
        <v>214</v>
      </c>
      <c r="I4" s="150" t="s">
        <v>89</v>
      </c>
      <c r="J4" s="150" t="s">
        <v>215</v>
      </c>
      <c r="K4" s="155">
        <v>78</v>
      </c>
      <c r="L4" s="150" t="s">
        <v>205</v>
      </c>
    </row>
    <row r="5" spans="1:12" ht="15.75">
      <c r="A5" s="150" t="s">
        <v>216</v>
      </c>
      <c r="B5" s="151" t="s">
        <v>205</v>
      </c>
      <c r="C5" s="151">
        <v>13.89</v>
      </c>
      <c r="D5" s="152" t="s">
        <v>205</v>
      </c>
      <c r="E5" s="153" t="s">
        <v>205</v>
      </c>
      <c r="F5" s="150" t="s">
        <v>217</v>
      </c>
      <c r="G5" s="154">
        <v>2019</v>
      </c>
      <c r="H5" s="150" t="s">
        <v>218</v>
      </c>
      <c r="I5" s="150" t="s">
        <v>89</v>
      </c>
      <c r="J5" s="150" t="s">
        <v>207</v>
      </c>
      <c r="K5" s="155" t="s">
        <v>205</v>
      </c>
      <c r="L5" s="150" t="s">
        <v>205</v>
      </c>
    </row>
    <row r="6" spans="1:12" ht="15.75">
      <c r="A6" s="150" t="s">
        <v>219</v>
      </c>
      <c r="B6" s="151" t="s">
        <v>205</v>
      </c>
      <c r="C6" s="151">
        <v>19.46</v>
      </c>
      <c r="D6" s="152" t="s">
        <v>205</v>
      </c>
      <c r="E6" s="153" t="s">
        <v>205</v>
      </c>
      <c r="F6" s="150" t="s">
        <v>217</v>
      </c>
      <c r="G6" s="154">
        <v>2020</v>
      </c>
      <c r="H6" s="150" t="s">
        <v>220</v>
      </c>
      <c r="I6" s="150" t="s">
        <v>89</v>
      </c>
      <c r="J6" s="150" t="s">
        <v>207</v>
      </c>
      <c r="K6" s="155">
        <v>25</v>
      </c>
      <c r="L6" s="150" t="s">
        <v>205</v>
      </c>
    </row>
    <row r="7" spans="1:12" ht="15.75">
      <c r="A7" s="150" t="s">
        <v>221</v>
      </c>
      <c r="B7" s="151" t="s">
        <v>205</v>
      </c>
      <c r="C7" s="151" t="s">
        <v>205</v>
      </c>
      <c r="D7" s="152" t="s">
        <v>205</v>
      </c>
      <c r="E7" s="153" t="s">
        <v>205</v>
      </c>
      <c r="F7" s="150" t="s">
        <v>222</v>
      </c>
      <c r="G7" s="154">
        <v>2018</v>
      </c>
      <c r="H7" s="150" t="s">
        <v>223</v>
      </c>
      <c r="I7" s="150" t="s">
        <v>89</v>
      </c>
      <c r="J7" s="150" t="s">
        <v>211</v>
      </c>
      <c r="K7" s="155" t="s">
        <v>205</v>
      </c>
      <c r="L7" s="150" t="s">
        <v>205</v>
      </c>
    </row>
    <row r="8" spans="1:12" ht="15.75">
      <c r="A8" s="150" t="s">
        <v>224</v>
      </c>
      <c r="B8" s="151" t="s">
        <v>205</v>
      </c>
      <c r="C8" s="151">
        <v>54.39</v>
      </c>
      <c r="D8" s="152"/>
      <c r="E8" s="153" t="s">
        <v>205</v>
      </c>
      <c r="F8" s="150" t="s">
        <v>109</v>
      </c>
      <c r="G8" s="154">
        <v>2018</v>
      </c>
      <c r="H8" s="150" t="s">
        <v>225</v>
      </c>
      <c r="I8" s="150" t="s">
        <v>89</v>
      </c>
      <c r="J8" s="150" t="s">
        <v>226</v>
      </c>
      <c r="K8" s="155">
        <v>65</v>
      </c>
      <c r="L8" s="150" t="s">
        <v>205</v>
      </c>
    </row>
    <row r="9" spans="1:12" ht="15.75">
      <c r="A9" s="150" t="s">
        <v>227</v>
      </c>
      <c r="B9" s="151" t="s">
        <v>205</v>
      </c>
      <c r="C9" s="151">
        <v>104.65</v>
      </c>
      <c r="D9" s="152" t="s">
        <v>205</v>
      </c>
      <c r="E9" s="153" t="s">
        <v>205</v>
      </c>
      <c r="F9" s="150" t="s">
        <v>213</v>
      </c>
      <c r="G9" s="154">
        <v>2016</v>
      </c>
      <c r="H9" s="150" t="s">
        <v>228</v>
      </c>
      <c r="I9" s="150" t="s">
        <v>89</v>
      </c>
      <c r="J9" s="150" t="s">
        <v>207</v>
      </c>
      <c r="K9" s="155">
        <v>132</v>
      </c>
      <c r="L9" s="150" t="s">
        <v>205</v>
      </c>
    </row>
    <row r="10" spans="1:12" ht="15.75">
      <c r="A10" s="150" t="s">
        <v>229</v>
      </c>
      <c r="B10" s="151" t="s">
        <v>205</v>
      </c>
      <c r="C10" s="151">
        <v>1.58</v>
      </c>
      <c r="D10" s="152" t="s">
        <v>205</v>
      </c>
      <c r="E10" s="153" t="s">
        <v>205</v>
      </c>
      <c r="F10" s="150" t="s">
        <v>230</v>
      </c>
      <c r="G10" s="154">
        <v>2021</v>
      </c>
      <c r="H10" s="150" t="s">
        <v>231</v>
      </c>
      <c r="I10" s="150" t="s">
        <v>89</v>
      </c>
      <c r="J10" s="150" t="s">
        <v>211</v>
      </c>
      <c r="K10" s="155">
        <v>3</v>
      </c>
      <c r="L10" s="150" t="s">
        <v>205</v>
      </c>
    </row>
    <row r="11" spans="1:12" ht="15.75">
      <c r="A11" s="150" t="s">
        <v>232</v>
      </c>
      <c r="B11" s="151" t="s">
        <v>205</v>
      </c>
      <c r="C11" s="151">
        <v>0.22</v>
      </c>
      <c r="D11" s="152" t="s">
        <v>205</v>
      </c>
      <c r="E11" s="153" t="s">
        <v>205</v>
      </c>
      <c r="F11" s="150" t="s">
        <v>233</v>
      </c>
      <c r="G11" s="154">
        <v>2021</v>
      </c>
      <c r="H11" s="150" t="s">
        <v>234</v>
      </c>
      <c r="I11" s="150" t="s">
        <v>89</v>
      </c>
      <c r="J11" s="150" t="s">
        <v>211</v>
      </c>
      <c r="K11" s="155">
        <v>3</v>
      </c>
      <c r="L11" s="150" t="s">
        <v>205</v>
      </c>
    </row>
    <row r="12" spans="1:12" ht="15.75">
      <c r="A12" s="150" t="s">
        <v>235</v>
      </c>
      <c r="B12" s="151" t="s">
        <v>205</v>
      </c>
      <c r="C12" s="151">
        <v>6.39</v>
      </c>
      <c r="D12" s="152" t="s">
        <v>205</v>
      </c>
      <c r="E12" s="153" t="s">
        <v>205</v>
      </c>
      <c r="F12" s="150" t="s">
        <v>236</v>
      </c>
      <c r="G12" s="154">
        <v>2019</v>
      </c>
      <c r="H12" s="150" t="s">
        <v>237</v>
      </c>
      <c r="I12" s="150" t="s">
        <v>89</v>
      </c>
      <c r="J12" s="150" t="s">
        <v>207</v>
      </c>
      <c r="K12" s="155" t="s">
        <v>205</v>
      </c>
      <c r="L12" s="150" t="s">
        <v>205</v>
      </c>
    </row>
    <row r="13" spans="1:12" ht="15.75">
      <c r="A13" s="150" t="s">
        <v>238</v>
      </c>
      <c r="B13" s="151" t="s">
        <v>205</v>
      </c>
      <c r="C13" s="151" t="s">
        <v>205</v>
      </c>
      <c r="D13" s="152" t="s">
        <v>205</v>
      </c>
      <c r="E13" s="153" t="s">
        <v>205</v>
      </c>
      <c r="F13" s="150" t="s">
        <v>239</v>
      </c>
      <c r="G13" s="154">
        <v>2021</v>
      </c>
      <c r="H13" s="150" t="s">
        <v>240</v>
      </c>
      <c r="I13" s="150" t="s">
        <v>89</v>
      </c>
      <c r="J13" s="150" t="s">
        <v>207</v>
      </c>
      <c r="K13" s="155" t="s">
        <v>205</v>
      </c>
      <c r="L13" s="150" t="s">
        <v>205</v>
      </c>
    </row>
    <row r="14" spans="1:12" ht="15.75">
      <c r="A14" s="150" t="s">
        <v>241</v>
      </c>
      <c r="B14" s="151" t="s">
        <v>205</v>
      </c>
      <c r="C14" s="151">
        <v>33</v>
      </c>
      <c r="D14" s="152" t="s">
        <v>205</v>
      </c>
      <c r="E14" s="153" t="s">
        <v>205</v>
      </c>
      <c r="F14" s="150" t="s">
        <v>242</v>
      </c>
      <c r="G14" s="154">
        <v>2019</v>
      </c>
      <c r="H14" s="150" t="s">
        <v>243</v>
      </c>
      <c r="I14" s="150" t="s">
        <v>89</v>
      </c>
      <c r="J14" s="150" t="s">
        <v>207</v>
      </c>
      <c r="K14" s="155">
        <v>50</v>
      </c>
      <c r="L14" s="150" t="s">
        <v>205</v>
      </c>
    </row>
    <row r="15" spans="1:12" ht="15.75">
      <c r="A15" s="150" t="s">
        <v>244</v>
      </c>
      <c r="B15" s="151" t="s">
        <v>205</v>
      </c>
      <c r="C15" s="151" t="s">
        <v>205</v>
      </c>
      <c r="D15" s="152" t="s">
        <v>205</v>
      </c>
      <c r="E15" s="153" t="s">
        <v>205</v>
      </c>
      <c r="F15" s="150" t="s">
        <v>245</v>
      </c>
      <c r="G15" s="154">
        <v>2020</v>
      </c>
      <c r="H15" s="150" t="s">
        <v>246</v>
      </c>
      <c r="I15" s="150" t="s">
        <v>89</v>
      </c>
      <c r="J15" s="150" t="s">
        <v>207</v>
      </c>
      <c r="K15" s="155">
        <v>13</v>
      </c>
      <c r="L15" s="150" t="s">
        <v>205</v>
      </c>
    </row>
    <row r="16" spans="1:12" ht="15.75">
      <c r="A16" s="150" t="s">
        <v>247</v>
      </c>
      <c r="B16" s="151" t="s">
        <v>205</v>
      </c>
      <c r="C16" s="151">
        <v>12.94</v>
      </c>
      <c r="D16" s="152" t="s">
        <v>205</v>
      </c>
      <c r="E16" s="153" t="s">
        <v>205</v>
      </c>
      <c r="F16" s="150" t="s">
        <v>236</v>
      </c>
      <c r="G16" s="154">
        <v>2019</v>
      </c>
      <c r="H16" s="150" t="s">
        <v>248</v>
      </c>
      <c r="I16" s="150" t="s">
        <v>89</v>
      </c>
      <c r="J16" s="150" t="s">
        <v>207</v>
      </c>
      <c r="K16" s="155">
        <v>25</v>
      </c>
      <c r="L16" s="150" t="s">
        <v>205</v>
      </c>
    </row>
    <row r="17" spans="1:12" ht="15.75">
      <c r="A17" s="150" t="s">
        <v>249</v>
      </c>
      <c r="B17" s="151" t="s">
        <v>205</v>
      </c>
      <c r="C17" s="151">
        <v>0.2</v>
      </c>
      <c r="D17" s="152" t="s">
        <v>205</v>
      </c>
      <c r="E17" s="153" t="s">
        <v>205</v>
      </c>
      <c r="F17" s="150" t="s">
        <v>245</v>
      </c>
      <c r="G17" s="154">
        <v>2020</v>
      </c>
      <c r="H17" s="150" t="s">
        <v>250</v>
      </c>
      <c r="I17" s="150" t="s">
        <v>89</v>
      </c>
      <c r="J17" s="150" t="s">
        <v>207</v>
      </c>
      <c r="K17" s="155">
        <v>5</v>
      </c>
      <c r="L17" s="150" t="s">
        <v>205</v>
      </c>
    </row>
    <row r="18" spans="1:12" ht="15.75">
      <c r="A18" s="150" t="s">
        <v>251</v>
      </c>
      <c r="B18" s="151" t="s">
        <v>205</v>
      </c>
      <c r="C18" s="151">
        <v>4.93</v>
      </c>
      <c r="D18" s="152" t="s">
        <v>205</v>
      </c>
      <c r="E18" s="153" t="s">
        <v>205</v>
      </c>
      <c r="F18" s="150" t="s">
        <v>252</v>
      </c>
      <c r="G18" s="154">
        <v>2019</v>
      </c>
      <c r="H18" s="150" t="s">
        <v>253</v>
      </c>
      <c r="I18" s="150" t="s">
        <v>89</v>
      </c>
      <c r="J18" s="150" t="s">
        <v>207</v>
      </c>
      <c r="K18" s="155">
        <v>26</v>
      </c>
      <c r="L18" s="150" t="s">
        <v>205</v>
      </c>
    </row>
    <row r="19" spans="1:12" ht="15.75">
      <c r="A19" s="150" t="s">
        <v>254</v>
      </c>
      <c r="B19" s="151" t="s">
        <v>205</v>
      </c>
      <c r="C19" s="151" t="s">
        <v>205</v>
      </c>
      <c r="D19" s="152" t="s">
        <v>205</v>
      </c>
      <c r="E19" s="153" t="s">
        <v>205</v>
      </c>
      <c r="F19" s="150" t="s">
        <v>222</v>
      </c>
      <c r="G19" s="154">
        <v>2020</v>
      </c>
      <c r="H19" s="150" t="s">
        <v>255</v>
      </c>
      <c r="I19" s="150" t="s">
        <v>89</v>
      </c>
      <c r="J19" s="150" t="s">
        <v>211</v>
      </c>
      <c r="K19" s="155">
        <v>7</v>
      </c>
      <c r="L19" s="150" t="s">
        <v>205</v>
      </c>
    </row>
    <row r="20" spans="1:12" ht="15.75">
      <c r="A20" s="150" t="s">
        <v>256</v>
      </c>
      <c r="B20" s="151" t="s">
        <v>205</v>
      </c>
      <c r="C20" s="151" t="s">
        <v>205</v>
      </c>
      <c r="D20" s="152" t="s">
        <v>205</v>
      </c>
      <c r="E20" s="153" t="s">
        <v>205</v>
      </c>
      <c r="F20" s="150" t="s">
        <v>114</v>
      </c>
      <c r="G20" s="154">
        <v>2020</v>
      </c>
      <c r="H20" s="150" t="s">
        <v>257</v>
      </c>
      <c r="I20" s="150" t="s">
        <v>89</v>
      </c>
      <c r="J20" s="150" t="s">
        <v>211</v>
      </c>
      <c r="K20" s="155">
        <v>3</v>
      </c>
      <c r="L20" s="150" t="s">
        <v>205</v>
      </c>
    </row>
    <row r="21" spans="1:12" ht="15.75" customHeight="1">
      <c r="A21" s="150" t="s">
        <v>258</v>
      </c>
      <c r="B21" s="151" t="s">
        <v>205</v>
      </c>
      <c r="C21" s="151">
        <v>1.06</v>
      </c>
      <c r="D21" s="152" t="s">
        <v>205</v>
      </c>
      <c r="E21" s="153" t="s">
        <v>205</v>
      </c>
      <c r="F21" s="150" t="s">
        <v>233</v>
      </c>
      <c r="G21" s="154">
        <v>2018</v>
      </c>
      <c r="H21" s="150" t="s">
        <v>259</v>
      </c>
      <c r="I21" s="150" t="s">
        <v>89</v>
      </c>
      <c r="J21" s="150" t="s">
        <v>260</v>
      </c>
      <c r="K21" s="155">
        <v>6</v>
      </c>
      <c r="L21" s="150" t="s">
        <v>205</v>
      </c>
    </row>
    <row r="22" spans="1:12" ht="15.75" customHeight="1">
      <c r="A22" s="150" t="s">
        <v>261</v>
      </c>
      <c r="B22" s="151" t="s">
        <v>205</v>
      </c>
      <c r="C22" s="151" t="s">
        <v>205</v>
      </c>
      <c r="D22" s="152" t="s">
        <v>205</v>
      </c>
      <c r="E22" s="153" t="s">
        <v>205</v>
      </c>
      <c r="F22" s="150" t="s">
        <v>114</v>
      </c>
      <c r="G22" s="154">
        <v>2021</v>
      </c>
      <c r="H22" s="150" t="s">
        <v>262</v>
      </c>
      <c r="I22" s="150" t="s">
        <v>89</v>
      </c>
      <c r="J22" s="150" t="s">
        <v>211</v>
      </c>
      <c r="K22" s="155" t="s">
        <v>205</v>
      </c>
      <c r="L22" s="150" t="s">
        <v>205</v>
      </c>
    </row>
    <row r="23" spans="1:12" ht="15.75" customHeight="1">
      <c r="A23" s="150" t="s">
        <v>263</v>
      </c>
      <c r="B23" s="151" t="s">
        <v>205</v>
      </c>
      <c r="C23" s="151" t="s">
        <v>205</v>
      </c>
      <c r="D23" s="152" t="s">
        <v>205</v>
      </c>
      <c r="E23" s="153" t="s">
        <v>205</v>
      </c>
      <c r="F23" s="150" t="s">
        <v>230</v>
      </c>
      <c r="G23" s="154">
        <v>2020</v>
      </c>
      <c r="H23" s="150" t="s">
        <v>264</v>
      </c>
      <c r="I23" s="150" t="s">
        <v>89</v>
      </c>
      <c r="J23" s="150" t="s">
        <v>211</v>
      </c>
      <c r="K23" s="155">
        <v>6</v>
      </c>
      <c r="L23" s="150" t="s">
        <v>205</v>
      </c>
    </row>
    <row r="24" spans="1:12" ht="15.75" customHeight="1">
      <c r="A24" s="150" t="s">
        <v>265</v>
      </c>
      <c r="B24" s="151" t="s">
        <v>205</v>
      </c>
      <c r="C24" s="151" t="s">
        <v>205</v>
      </c>
      <c r="D24" s="152" t="s">
        <v>205</v>
      </c>
      <c r="E24" s="153" t="s">
        <v>205</v>
      </c>
      <c r="F24" s="150" t="s">
        <v>114</v>
      </c>
      <c r="G24" s="154">
        <v>2017</v>
      </c>
      <c r="H24" s="150" t="s">
        <v>266</v>
      </c>
      <c r="I24" s="150" t="s">
        <v>89</v>
      </c>
      <c r="J24" s="150" t="s">
        <v>207</v>
      </c>
      <c r="K24" s="155">
        <v>1</v>
      </c>
      <c r="L24" s="150" t="s">
        <v>205</v>
      </c>
    </row>
    <row r="25" spans="1:12" ht="15.75" customHeight="1">
      <c r="A25" s="156" t="s">
        <v>267</v>
      </c>
      <c r="B25" s="157" t="s">
        <v>205</v>
      </c>
      <c r="C25" s="157">
        <v>10.65</v>
      </c>
      <c r="D25" s="158">
        <v>26</v>
      </c>
      <c r="E25" s="159" t="s">
        <v>205</v>
      </c>
      <c r="F25" s="156" t="s">
        <v>268</v>
      </c>
      <c r="G25" s="160">
        <v>2018</v>
      </c>
      <c r="H25" s="156" t="s">
        <v>269</v>
      </c>
      <c r="I25" s="156" t="s">
        <v>91</v>
      </c>
      <c r="J25" s="156" t="s">
        <v>207</v>
      </c>
      <c r="K25" s="161">
        <v>50</v>
      </c>
      <c r="L25" s="156" t="s">
        <v>205</v>
      </c>
    </row>
    <row r="26" spans="1:12" ht="15.75" customHeight="1">
      <c r="A26" s="156" t="s">
        <v>270</v>
      </c>
      <c r="B26" s="157" t="s">
        <v>205</v>
      </c>
      <c r="C26" s="157">
        <v>3.07</v>
      </c>
      <c r="D26" s="158" t="s">
        <v>205</v>
      </c>
      <c r="E26" s="159" t="s">
        <v>205</v>
      </c>
      <c r="F26" s="156" t="s">
        <v>209</v>
      </c>
      <c r="G26" s="160">
        <v>2019</v>
      </c>
      <c r="H26" s="156" t="s">
        <v>271</v>
      </c>
      <c r="I26" s="156" t="s">
        <v>91</v>
      </c>
      <c r="J26" s="156" t="s">
        <v>207</v>
      </c>
      <c r="K26" s="161">
        <v>9</v>
      </c>
      <c r="L26" s="156" t="s">
        <v>205</v>
      </c>
    </row>
    <row r="27" spans="1:12" ht="15.75" customHeight="1">
      <c r="A27" s="156" t="s">
        <v>272</v>
      </c>
      <c r="B27" s="157">
        <v>30</v>
      </c>
      <c r="C27" s="157">
        <v>8.5</v>
      </c>
      <c r="D27" s="158" t="s">
        <v>205</v>
      </c>
      <c r="E27" s="159">
        <v>44684</v>
      </c>
      <c r="F27" s="156" t="s">
        <v>114</v>
      </c>
      <c r="G27" s="160">
        <v>2021</v>
      </c>
      <c r="H27" s="156" t="s">
        <v>273</v>
      </c>
      <c r="I27" s="156" t="s">
        <v>91</v>
      </c>
      <c r="J27" s="156" t="s">
        <v>211</v>
      </c>
      <c r="K27" s="161">
        <v>8</v>
      </c>
      <c r="L27" s="156" t="s">
        <v>205</v>
      </c>
    </row>
    <row r="28" spans="1:12" ht="15.75" customHeight="1">
      <c r="A28" s="156" t="s">
        <v>274</v>
      </c>
      <c r="B28" s="157">
        <v>13.53</v>
      </c>
      <c r="C28" s="157">
        <v>4.3</v>
      </c>
      <c r="D28" s="158" t="s">
        <v>205</v>
      </c>
      <c r="E28" s="159">
        <v>44236</v>
      </c>
      <c r="F28" s="156" t="s">
        <v>209</v>
      </c>
      <c r="G28" s="160">
        <v>2020</v>
      </c>
      <c r="H28" s="156" t="s">
        <v>275</v>
      </c>
      <c r="I28" s="156" t="s">
        <v>91</v>
      </c>
      <c r="J28" s="156" t="s">
        <v>215</v>
      </c>
      <c r="K28" s="161">
        <v>16</v>
      </c>
      <c r="L28" s="156" t="s">
        <v>205</v>
      </c>
    </row>
    <row r="29" spans="1:12" ht="15.75" customHeight="1">
      <c r="A29" s="162" t="s">
        <v>276</v>
      </c>
      <c r="B29" s="163" t="s">
        <v>205</v>
      </c>
      <c r="C29" s="163" t="s">
        <v>205</v>
      </c>
      <c r="D29" s="164" t="s">
        <v>205</v>
      </c>
      <c r="E29" s="165" t="s">
        <v>205</v>
      </c>
      <c r="F29" s="162" t="s">
        <v>230</v>
      </c>
      <c r="G29" s="166">
        <v>2020</v>
      </c>
      <c r="H29" s="162" t="s">
        <v>277</v>
      </c>
      <c r="I29" s="162" t="s">
        <v>90</v>
      </c>
      <c r="J29" s="162" t="s">
        <v>211</v>
      </c>
      <c r="K29" s="167">
        <v>4</v>
      </c>
      <c r="L29" s="162" t="s">
        <v>205</v>
      </c>
    </row>
    <row r="30" spans="1:12" ht="15.75" customHeight="1">
      <c r="A30" s="162" t="s">
        <v>117</v>
      </c>
      <c r="B30" s="163">
        <v>184</v>
      </c>
      <c r="C30" s="163">
        <v>48</v>
      </c>
      <c r="D30" s="164" t="s">
        <v>205</v>
      </c>
      <c r="E30" s="165">
        <v>44522</v>
      </c>
      <c r="F30" s="162" t="s">
        <v>114</v>
      </c>
      <c r="G30" s="166">
        <v>2017</v>
      </c>
      <c r="H30" s="162" t="s">
        <v>119</v>
      </c>
      <c r="I30" s="162" t="s">
        <v>90</v>
      </c>
      <c r="J30" s="162" t="s">
        <v>207</v>
      </c>
      <c r="K30" s="167">
        <v>44</v>
      </c>
      <c r="L30" s="162" t="s">
        <v>205</v>
      </c>
    </row>
    <row r="31" spans="1:12" ht="15.75" customHeight="1">
      <c r="A31" s="162" t="s">
        <v>278</v>
      </c>
      <c r="B31" s="163" t="s">
        <v>205</v>
      </c>
      <c r="C31" s="163">
        <v>2.2000000000000002</v>
      </c>
      <c r="D31" s="164" t="s">
        <v>205</v>
      </c>
      <c r="E31" s="165" t="s">
        <v>205</v>
      </c>
      <c r="F31" s="162" t="s">
        <v>114</v>
      </c>
      <c r="G31" s="166">
        <v>2020</v>
      </c>
      <c r="H31" s="162" t="s">
        <v>279</v>
      </c>
      <c r="I31" s="162" t="s">
        <v>90</v>
      </c>
      <c r="J31" s="162" t="s">
        <v>207</v>
      </c>
      <c r="K31" s="167">
        <v>9</v>
      </c>
      <c r="L31" s="162" t="s">
        <v>138</v>
      </c>
    </row>
    <row r="32" spans="1:12" ht="15.75" customHeight="1">
      <c r="A32" s="156" t="s">
        <v>149</v>
      </c>
      <c r="B32" s="157">
        <v>38.49</v>
      </c>
      <c r="C32" s="157">
        <v>2.74</v>
      </c>
      <c r="D32" s="158" t="s">
        <v>205</v>
      </c>
      <c r="E32" s="159">
        <v>44691</v>
      </c>
      <c r="F32" s="156" t="s">
        <v>268</v>
      </c>
      <c r="G32" s="160">
        <v>2017</v>
      </c>
      <c r="H32" s="156" t="s">
        <v>152</v>
      </c>
      <c r="I32" s="156" t="s">
        <v>89</v>
      </c>
      <c r="J32" s="156" t="s">
        <v>215</v>
      </c>
      <c r="K32" s="161">
        <v>30</v>
      </c>
      <c r="L32" s="156" t="s">
        <v>151</v>
      </c>
    </row>
    <row r="33" spans="1:12" ht="15.75" customHeight="1">
      <c r="A33" s="156" t="s">
        <v>280</v>
      </c>
      <c r="B33" s="157">
        <v>30.14</v>
      </c>
      <c r="C33" s="157">
        <v>8.67</v>
      </c>
      <c r="D33" s="158" t="s">
        <v>205</v>
      </c>
      <c r="E33" s="159">
        <v>44197</v>
      </c>
      <c r="F33" s="156" t="s">
        <v>236</v>
      </c>
      <c r="G33" s="160">
        <v>2017</v>
      </c>
      <c r="H33" s="156" t="s">
        <v>281</v>
      </c>
      <c r="I33" s="156" t="s">
        <v>89</v>
      </c>
      <c r="J33" s="156" t="s">
        <v>215</v>
      </c>
      <c r="K33" s="161">
        <v>13</v>
      </c>
      <c r="L33" s="156" t="s">
        <v>205</v>
      </c>
    </row>
    <row r="34" spans="1:12" ht="15.75" customHeight="1">
      <c r="A34" s="156" t="s">
        <v>282</v>
      </c>
      <c r="B34" s="157">
        <v>11.11</v>
      </c>
      <c r="C34" s="157">
        <v>1</v>
      </c>
      <c r="D34" s="158" t="s">
        <v>205</v>
      </c>
      <c r="E34" s="159">
        <v>44432</v>
      </c>
      <c r="F34" s="156" t="s">
        <v>109</v>
      </c>
      <c r="G34" s="160">
        <v>2021</v>
      </c>
      <c r="H34" s="156" t="s">
        <v>283</v>
      </c>
      <c r="I34" s="156" t="s">
        <v>89</v>
      </c>
      <c r="J34" s="156" t="s">
        <v>211</v>
      </c>
      <c r="K34" s="161" t="s">
        <v>205</v>
      </c>
      <c r="L34" s="156" t="s">
        <v>205</v>
      </c>
    </row>
    <row r="35" spans="1:12" ht="15.75" customHeight="1">
      <c r="A35" s="156" t="s">
        <v>284</v>
      </c>
      <c r="B35" s="157">
        <v>18.5</v>
      </c>
      <c r="C35" s="157">
        <v>7.28</v>
      </c>
      <c r="D35" s="158" t="s">
        <v>205</v>
      </c>
      <c r="E35" s="159">
        <v>44336</v>
      </c>
      <c r="F35" s="156" t="s">
        <v>114</v>
      </c>
      <c r="G35" s="160">
        <v>2016</v>
      </c>
      <c r="H35" s="156" t="s">
        <v>285</v>
      </c>
      <c r="I35" s="156" t="s">
        <v>89</v>
      </c>
      <c r="J35" s="156" t="s">
        <v>207</v>
      </c>
      <c r="K35" s="161">
        <v>21</v>
      </c>
      <c r="L35" s="156" t="s">
        <v>205</v>
      </c>
    </row>
    <row r="36" spans="1:12" ht="15.75" customHeight="1">
      <c r="A36" s="156" t="s">
        <v>138</v>
      </c>
      <c r="B36" s="157">
        <v>1312.04</v>
      </c>
      <c r="C36" s="157">
        <v>608.16999999999996</v>
      </c>
      <c r="D36" s="158" t="s">
        <v>205</v>
      </c>
      <c r="E36" s="159">
        <v>44642</v>
      </c>
      <c r="F36" s="156" t="s">
        <v>114</v>
      </c>
      <c r="G36" s="160">
        <v>2015</v>
      </c>
      <c r="H36" s="156" t="s">
        <v>140</v>
      </c>
      <c r="I36" s="156" t="s">
        <v>89</v>
      </c>
      <c r="J36" s="156" t="s">
        <v>207</v>
      </c>
      <c r="K36" s="161">
        <v>197</v>
      </c>
      <c r="L36" s="156" t="s">
        <v>205</v>
      </c>
    </row>
    <row r="37" spans="1:12" ht="15.75" customHeight="1">
      <c r="A37" s="156" t="s">
        <v>286</v>
      </c>
      <c r="B37" s="157">
        <v>37.130000000000003</v>
      </c>
      <c r="C37" s="157">
        <v>14.04</v>
      </c>
      <c r="D37" s="158">
        <v>0.99</v>
      </c>
      <c r="E37" s="159">
        <v>42829</v>
      </c>
      <c r="F37" s="156" t="s">
        <v>209</v>
      </c>
      <c r="G37" s="160">
        <v>2016</v>
      </c>
      <c r="H37" s="156" t="s">
        <v>287</v>
      </c>
      <c r="I37" s="156" t="s">
        <v>89</v>
      </c>
      <c r="J37" s="156" t="s">
        <v>207</v>
      </c>
      <c r="K37" s="161">
        <v>25</v>
      </c>
      <c r="L37" s="156" t="s">
        <v>205</v>
      </c>
    </row>
    <row r="38" spans="1:12" ht="15.75" customHeight="1">
      <c r="A38" s="156" t="s">
        <v>107</v>
      </c>
      <c r="B38" s="157">
        <v>325</v>
      </c>
      <c r="C38" s="157">
        <v>114.1</v>
      </c>
      <c r="D38" s="158" t="s">
        <v>205</v>
      </c>
      <c r="E38" s="159">
        <v>44382</v>
      </c>
      <c r="F38" s="156" t="s">
        <v>109</v>
      </c>
      <c r="G38" s="160">
        <v>2017</v>
      </c>
      <c r="H38" s="156" t="s">
        <v>111</v>
      </c>
      <c r="I38" s="156" t="s">
        <v>89</v>
      </c>
      <c r="J38" s="156" t="s">
        <v>207</v>
      </c>
      <c r="K38" s="161">
        <v>90</v>
      </c>
      <c r="L38" s="156" t="s">
        <v>205</v>
      </c>
    </row>
    <row r="39" spans="1:12" ht="15.75" customHeight="1">
      <c r="A39" s="156" t="s">
        <v>126</v>
      </c>
      <c r="B39" s="157">
        <v>93.98</v>
      </c>
      <c r="C39" s="157">
        <v>28.28</v>
      </c>
      <c r="D39" s="158" t="s">
        <v>205</v>
      </c>
      <c r="E39" s="159">
        <v>44293</v>
      </c>
      <c r="F39" s="156" t="s">
        <v>114</v>
      </c>
      <c r="G39" s="160">
        <v>2018</v>
      </c>
      <c r="H39" s="156" t="s">
        <v>128</v>
      </c>
      <c r="I39" s="156" t="s">
        <v>89</v>
      </c>
      <c r="J39" s="156" t="s">
        <v>207</v>
      </c>
      <c r="K39" s="161">
        <v>43</v>
      </c>
      <c r="L39" s="156" t="s">
        <v>205</v>
      </c>
    </row>
    <row r="40" spans="1:12" ht="15.75" customHeight="1">
      <c r="A40" s="156" t="s">
        <v>288</v>
      </c>
      <c r="B40" s="157">
        <v>1.79</v>
      </c>
      <c r="C40" s="157">
        <v>7.46</v>
      </c>
      <c r="D40" s="158" t="s">
        <v>205</v>
      </c>
      <c r="E40" s="159">
        <v>44278</v>
      </c>
      <c r="F40" s="156" t="s">
        <v>114</v>
      </c>
      <c r="G40" s="160">
        <v>2019</v>
      </c>
      <c r="H40" s="156" t="s">
        <v>289</v>
      </c>
      <c r="I40" s="156" t="s">
        <v>89</v>
      </c>
      <c r="J40" s="156" t="s">
        <v>207</v>
      </c>
      <c r="K40" s="161">
        <v>25</v>
      </c>
      <c r="L40" s="156" t="s">
        <v>205</v>
      </c>
    </row>
    <row r="41" spans="1:12" ht="15.75" customHeight="1">
      <c r="A41" s="156" t="s">
        <v>290</v>
      </c>
      <c r="B41" s="157">
        <v>14.64</v>
      </c>
      <c r="C41" s="157">
        <v>7.05</v>
      </c>
      <c r="D41" s="158" t="s">
        <v>205</v>
      </c>
      <c r="E41" s="159">
        <v>44202</v>
      </c>
      <c r="F41" s="156" t="s">
        <v>222</v>
      </c>
      <c r="G41" s="160">
        <v>2019</v>
      </c>
      <c r="H41" s="156" t="s">
        <v>291</v>
      </c>
      <c r="I41" s="156" t="s">
        <v>89</v>
      </c>
      <c r="J41" s="156" t="s">
        <v>207</v>
      </c>
      <c r="K41" s="161">
        <v>58</v>
      </c>
      <c r="L41" s="156" t="s">
        <v>205</v>
      </c>
    </row>
    <row r="42" spans="1:12" ht="15.75" customHeight="1">
      <c r="A42" s="156" t="s">
        <v>135</v>
      </c>
      <c r="B42" s="157">
        <v>245</v>
      </c>
      <c r="C42" s="157">
        <v>76</v>
      </c>
      <c r="D42" s="158" t="s">
        <v>205</v>
      </c>
      <c r="E42" s="159">
        <v>44623</v>
      </c>
      <c r="F42" s="156" t="s">
        <v>109</v>
      </c>
      <c r="G42" s="160">
        <v>2015</v>
      </c>
      <c r="H42" s="156" t="s">
        <v>137</v>
      </c>
      <c r="I42" s="156" t="s">
        <v>89</v>
      </c>
      <c r="J42" s="156" t="s">
        <v>207</v>
      </c>
      <c r="K42" s="161">
        <v>33</v>
      </c>
      <c r="L42" s="156" t="s">
        <v>205</v>
      </c>
    </row>
    <row r="43" spans="1:12" ht="15.75" customHeight="1">
      <c r="A43" s="156" t="s">
        <v>292</v>
      </c>
      <c r="B43" s="157">
        <v>35.74</v>
      </c>
      <c r="C43" s="157">
        <v>22.31</v>
      </c>
      <c r="D43" s="158" t="s">
        <v>205</v>
      </c>
      <c r="E43" s="159">
        <v>44333</v>
      </c>
      <c r="F43" s="156" t="s">
        <v>209</v>
      </c>
      <c r="G43" s="160">
        <v>2019</v>
      </c>
      <c r="H43" s="156" t="s">
        <v>293</v>
      </c>
      <c r="I43" s="156" t="s">
        <v>89</v>
      </c>
      <c r="J43" s="156" t="s">
        <v>207</v>
      </c>
      <c r="K43" s="161">
        <v>54</v>
      </c>
      <c r="L43" s="156" t="s">
        <v>205</v>
      </c>
    </row>
    <row r="44" spans="1:12" ht="15.75" customHeight="1">
      <c r="A44" s="156" t="s">
        <v>294</v>
      </c>
      <c r="B44" s="157">
        <v>12</v>
      </c>
      <c r="C44" s="157">
        <v>2.4</v>
      </c>
      <c r="D44" s="158" t="s">
        <v>205</v>
      </c>
      <c r="E44" s="159">
        <v>44255</v>
      </c>
      <c r="F44" s="156" t="s">
        <v>114</v>
      </c>
      <c r="G44" s="160">
        <v>2019</v>
      </c>
      <c r="H44" s="156" t="s">
        <v>295</v>
      </c>
      <c r="I44" s="156" t="s">
        <v>89</v>
      </c>
      <c r="J44" s="156" t="s">
        <v>215</v>
      </c>
      <c r="K44" s="161">
        <v>4</v>
      </c>
      <c r="L44" s="156" t="s">
        <v>205</v>
      </c>
    </row>
    <row r="45" spans="1:12" ht="15.75" customHeight="1">
      <c r="A45" s="156" t="s">
        <v>296</v>
      </c>
      <c r="B45" s="157">
        <v>18.64</v>
      </c>
      <c r="C45" s="157">
        <v>1.1299999999999999</v>
      </c>
      <c r="D45" s="158" t="s">
        <v>205</v>
      </c>
      <c r="E45" s="159">
        <v>44237</v>
      </c>
      <c r="F45" s="156" t="s">
        <v>297</v>
      </c>
      <c r="G45" s="160">
        <v>2019</v>
      </c>
      <c r="H45" s="156" t="s">
        <v>298</v>
      </c>
      <c r="I45" s="156" t="s">
        <v>89</v>
      </c>
      <c r="J45" s="156" t="s">
        <v>207</v>
      </c>
      <c r="K45" s="161">
        <v>12</v>
      </c>
      <c r="L45" s="156" t="s">
        <v>299</v>
      </c>
    </row>
    <row r="46" spans="1:12" ht="15.75" customHeight="1">
      <c r="A46" s="156" t="s">
        <v>300</v>
      </c>
      <c r="B46" s="157">
        <v>14.94</v>
      </c>
      <c r="C46" s="157">
        <v>6.06</v>
      </c>
      <c r="D46" s="158" t="s">
        <v>205</v>
      </c>
      <c r="E46" s="159">
        <v>44320</v>
      </c>
      <c r="F46" s="156" t="s">
        <v>209</v>
      </c>
      <c r="G46" s="160">
        <v>2017</v>
      </c>
      <c r="H46" s="156" t="s">
        <v>301</v>
      </c>
      <c r="I46" s="156" t="s">
        <v>89</v>
      </c>
      <c r="J46" s="156" t="s">
        <v>207</v>
      </c>
      <c r="K46" s="161">
        <v>34</v>
      </c>
      <c r="L46" s="156" t="s">
        <v>205</v>
      </c>
    </row>
    <row r="47" spans="1:12" ht="15.75" customHeight="1">
      <c r="A47" s="156" t="s">
        <v>132</v>
      </c>
      <c r="B47" s="157">
        <v>60</v>
      </c>
      <c r="C47" s="157">
        <v>28.5</v>
      </c>
      <c r="D47" s="158" t="s">
        <v>205</v>
      </c>
      <c r="E47" s="159">
        <v>44720</v>
      </c>
      <c r="F47" s="156" t="s">
        <v>114</v>
      </c>
      <c r="G47" s="160">
        <v>2019</v>
      </c>
      <c r="H47" s="156" t="s">
        <v>134</v>
      </c>
      <c r="I47" s="156" t="s">
        <v>89</v>
      </c>
      <c r="J47" s="156" t="s">
        <v>207</v>
      </c>
      <c r="K47" s="161">
        <v>12</v>
      </c>
      <c r="L47" s="156" t="s">
        <v>205</v>
      </c>
    </row>
    <row r="48" spans="1:12" ht="15.75" customHeight="1">
      <c r="A48" s="156" t="s">
        <v>302</v>
      </c>
      <c r="B48" s="157">
        <v>2.67</v>
      </c>
      <c r="C48" s="157">
        <v>3.1</v>
      </c>
      <c r="D48" s="158" t="s">
        <v>205</v>
      </c>
      <c r="E48" s="159">
        <v>43709</v>
      </c>
      <c r="F48" s="156" t="s">
        <v>303</v>
      </c>
      <c r="G48" s="160">
        <v>2018</v>
      </c>
      <c r="H48" s="156" t="s">
        <v>304</v>
      </c>
      <c r="I48" s="156" t="s">
        <v>305</v>
      </c>
      <c r="J48" s="156" t="s">
        <v>207</v>
      </c>
      <c r="K48" s="161">
        <v>2</v>
      </c>
      <c r="L48" s="156" t="s">
        <v>205</v>
      </c>
    </row>
    <row r="49" spans="1:12" ht="15.75" customHeight="1">
      <c r="A49" s="156" t="s">
        <v>306</v>
      </c>
      <c r="B49" s="157">
        <v>40.5</v>
      </c>
      <c r="C49" s="157">
        <v>19.04</v>
      </c>
      <c r="D49" s="158" t="s">
        <v>205</v>
      </c>
      <c r="E49" s="159">
        <v>44238</v>
      </c>
      <c r="F49" s="156" t="s">
        <v>114</v>
      </c>
      <c r="G49" s="160">
        <v>2018</v>
      </c>
      <c r="H49" s="156" t="s">
        <v>307</v>
      </c>
      <c r="I49" s="156" t="s">
        <v>305</v>
      </c>
      <c r="J49" s="156" t="s">
        <v>207</v>
      </c>
      <c r="K49" s="161">
        <v>16</v>
      </c>
      <c r="L49" s="156" t="s">
        <v>205</v>
      </c>
    </row>
    <row r="50" spans="1:12" ht="15.75" customHeight="1">
      <c r="A50" s="36"/>
      <c r="B50" s="36"/>
      <c r="C50" s="36"/>
      <c r="D50" s="36"/>
      <c r="E50" s="36"/>
      <c r="F50" s="36"/>
      <c r="G50" s="36"/>
      <c r="H50" s="36"/>
      <c r="I50" s="36"/>
      <c r="J50" s="36"/>
      <c r="K50" s="36"/>
      <c r="L50" s="36"/>
    </row>
    <row r="51" spans="1:12" ht="15.75" customHeight="1">
      <c r="A51" s="36"/>
      <c r="B51" s="36"/>
      <c r="C51" s="36"/>
      <c r="D51" s="36"/>
      <c r="E51" s="36"/>
      <c r="F51" s="36"/>
      <c r="G51" s="36"/>
      <c r="H51" s="36"/>
      <c r="I51" s="36"/>
      <c r="J51" s="36"/>
      <c r="K51" s="36"/>
      <c r="L51" s="36"/>
    </row>
    <row r="52" spans="1:12" ht="15.75" customHeight="1">
      <c r="A52" s="36"/>
      <c r="B52" s="36"/>
      <c r="C52" s="36"/>
      <c r="D52" s="36"/>
      <c r="E52" s="36"/>
      <c r="F52" s="36"/>
      <c r="G52" s="36"/>
      <c r="H52" s="36"/>
      <c r="I52" s="36"/>
      <c r="J52" s="36"/>
      <c r="K52" s="36"/>
      <c r="L52" s="36"/>
    </row>
    <row r="53" spans="1:12" ht="15.75" customHeight="1">
      <c r="A53" s="36"/>
      <c r="B53" s="36"/>
      <c r="C53" s="36"/>
      <c r="D53" s="36"/>
      <c r="E53" s="36"/>
      <c r="F53" s="36"/>
      <c r="G53" s="36"/>
      <c r="H53" s="36"/>
      <c r="I53" s="36"/>
      <c r="J53" s="36"/>
      <c r="K53" s="36"/>
      <c r="L53" s="36"/>
    </row>
    <row r="54" spans="1:12" ht="15.75" customHeight="1">
      <c r="A54" s="36"/>
      <c r="B54" s="36"/>
      <c r="C54" s="36"/>
      <c r="D54" s="36"/>
      <c r="E54" s="36"/>
      <c r="F54" s="36"/>
      <c r="G54" s="36"/>
      <c r="H54" s="36"/>
      <c r="I54" s="36"/>
      <c r="J54" s="36"/>
      <c r="K54" s="36"/>
      <c r="L54" s="36"/>
    </row>
    <row r="55" spans="1:12" ht="15.75" customHeight="1">
      <c r="A55" s="36"/>
      <c r="B55" s="36"/>
      <c r="C55" s="36"/>
      <c r="D55" s="36"/>
      <c r="E55" s="36"/>
      <c r="F55" s="36"/>
      <c r="G55" s="36"/>
      <c r="H55" s="36"/>
      <c r="I55" s="36"/>
      <c r="J55" s="36"/>
      <c r="K55" s="36"/>
      <c r="L55" s="36"/>
    </row>
    <row r="56" spans="1:12" ht="15.75" customHeight="1">
      <c r="A56" s="36"/>
      <c r="B56" s="36"/>
      <c r="C56" s="36"/>
      <c r="D56" s="36"/>
      <c r="E56" s="36"/>
      <c r="F56" s="36"/>
      <c r="G56" s="36"/>
      <c r="H56" s="36"/>
      <c r="I56" s="36"/>
      <c r="J56" s="36"/>
      <c r="K56" s="36"/>
      <c r="L56" s="36"/>
    </row>
    <row r="57" spans="1:12" ht="15.75" customHeight="1">
      <c r="A57" s="36"/>
      <c r="B57" s="36"/>
      <c r="C57" s="36"/>
      <c r="D57" s="36"/>
      <c r="E57" s="36"/>
      <c r="F57" s="36"/>
      <c r="G57" s="36"/>
      <c r="H57" s="36"/>
      <c r="I57" s="36"/>
      <c r="J57" s="36"/>
      <c r="K57" s="36"/>
      <c r="L57" s="36"/>
    </row>
    <row r="58" spans="1:12" ht="15.75" customHeight="1">
      <c r="A58" s="36"/>
      <c r="B58" s="36"/>
      <c r="C58" s="36"/>
      <c r="D58" s="36"/>
      <c r="E58" s="36"/>
      <c r="F58" s="36"/>
      <c r="G58" s="36"/>
      <c r="H58" s="36"/>
      <c r="I58" s="36"/>
      <c r="J58" s="36"/>
      <c r="K58" s="36"/>
      <c r="L58" s="36"/>
    </row>
    <row r="59" spans="1:12" ht="15.75" customHeight="1">
      <c r="A59" s="36"/>
      <c r="B59" s="36"/>
      <c r="C59" s="36"/>
      <c r="D59" s="36"/>
      <c r="E59" s="36"/>
      <c r="F59" s="36"/>
      <c r="G59" s="36"/>
      <c r="H59" s="36"/>
      <c r="I59" s="36"/>
      <c r="J59" s="36"/>
      <c r="K59" s="36"/>
      <c r="L59" s="36"/>
    </row>
    <row r="60" spans="1:12" ht="15.75" customHeight="1">
      <c r="A60" s="36"/>
      <c r="B60" s="36"/>
      <c r="C60" s="36"/>
      <c r="D60" s="36"/>
      <c r="E60" s="36"/>
      <c r="F60" s="36"/>
      <c r="G60" s="36"/>
      <c r="H60" s="36"/>
      <c r="I60" s="36"/>
      <c r="J60" s="36"/>
      <c r="K60" s="36"/>
      <c r="L60" s="36"/>
    </row>
    <row r="61" spans="1:12" ht="15.75" customHeight="1">
      <c r="A61" s="36"/>
      <c r="B61" s="36"/>
      <c r="C61" s="36"/>
      <c r="D61" s="36"/>
      <c r="E61" s="36"/>
      <c r="F61" s="36"/>
      <c r="G61" s="36"/>
      <c r="H61" s="36"/>
      <c r="I61" s="36"/>
      <c r="J61" s="36"/>
      <c r="K61" s="36"/>
      <c r="L61" s="36"/>
    </row>
    <row r="62" spans="1:12" ht="15.75" customHeight="1">
      <c r="A62" s="36"/>
      <c r="B62" s="36"/>
      <c r="C62" s="36"/>
      <c r="D62" s="36"/>
      <c r="E62" s="36"/>
      <c r="F62" s="36"/>
      <c r="G62" s="36"/>
      <c r="H62" s="36"/>
      <c r="I62" s="36"/>
      <c r="J62" s="36"/>
      <c r="K62" s="36"/>
      <c r="L62" s="36"/>
    </row>
    <row r="63" spans="1:12" ht="15.75" customHeight="1">
      <c r="A63" s="36"/>
      <c r="B63" s="36"/>
      <c r="C63" s="36"/>
      <c r="D63" s="36"/>
      <c r="E63" s="36"/>
      <c r="F63" s="36"/>
      <c r="G63" s="36"/>
      <c r="H63" s="36"/>
      <c r="I63" s="36"/>
      <c r="J63" s="36"/>
      <c r="K63" s="36"/>
      <c r="L63" s="36"/>
    </row>
    <row r="64" spans="1:12" ht="15.75" customHeight="1">
      <c r="A64" s="36"/>
      <c r="B64" s="36"/>
      <c r="C64" s="36"/>
      <c r="D64" s="36"/>
      <c r="E64" s="36"/>
      <c r="F64" s="36"/>
      <c r="G64" s="36"/>
      <c r="H64" s="36"/>
      <c r="I64" s="36"/>
      <c r="J64" s="36"/>
      <c r="K64" s="36"/>
      <c r="L64" s="36"/>
    </row>
    <row r="65" spans="1:12" ht="15.75" customHeight="1">
      <c r="A65" s="36"/>
      <c r="B65" s="36"/>
      <c r="C65" s="36"/>
      <c r="D65" s="36"/>
      <c r="E65" s="36"/>
      <c r="F65" s="36"/>
      <c r="G65" s="36"/>
      <c r="H65" s="36"/>
      <c r="I65" s="36"/>
      <c r="J65" s="36"/>
      <c r="K65" s="36"/>
      <c r="L65" s="36"/>
    </row>
    <row r="66" spans="1:12" ht="15.75" customHeight="1">
      <c r="A66" s="36"/>
      <c r="B66" s="36"/>
      <c r="C66" s="36"/>
      <c r="D66" s="36"/>
      <c r="E66" s="36"/>
      <c r="F66" s="36"/>
      <c r="G66" s="36"/>
      <c r="H66" s="36"/>
      <c r="I66" s="36"/>
      <c r="J66" s="36"/>
      <c r="K66" s="36"/>
      <c r="L66" s="36"/>
    </row>
    <row r="67" spans="1:12" ht="15.75" customHeight="1">
      <c r="A67" s="36"/>
      <c r="B67" s="36"/>
      <c r="C67" s="36"/>
      <c r="D67" s="36"/>
      <c r="E67" s="36"/>
      <c r="F67" s="36"/>
      <c r="G67" s="36"/>
      <c r="H67" s="36"/>
      <c r="I67" s="36"/>
      <c r="J67" s="36"/>
      <c r="K67" s="36"/>
      <c r="L67" s="36"/>
    </row>
    <row r="68" spans="1:12" ht="15.75" customHeight="1">
      <c r="A68" s="36"/>
      <c r="B68" s="36"/>
      <c r="C68" s="36"/>
      <c r="D68" s="36"/>
      <c r="E68" s="36"/>
      <c r="F68" s="36"/>
      <c r="G68" s="36"/>
      <c r="H68" s="36"/>
      <c r="I68" s="36"/>
      <c r="J68" s="36"/>
      <c r="K68" s="36"/>
      <c r="L68" s="36"/>
    </row>
    <row r="69" spans="1:12" ht="15.75" customHeight="1">
      <c r="A69" s="36"/>
      <c r="B69" s="36"/>
      <c r="C69" s="36"/>
      <c r="D69" s="36"/>
      <c r="E69" s="36"/>
      <c r="F69" s="36"/>
      <c r="G69" s="36"/>
      <c r="H69" s="36"/>
      <c r="I69" s="36"/>
      <c r="J69" s="36"/>
      <c r="K69" s="36"/>
      <c r="L69" s="36"/>
    </row>
    <row r="70" spans="1:12" ht="15.75" customHeight="1">
      <c r="A70" s="36"/>
      <c r="B70" s="36"/>
      <c r="C70" s="36"/>
      <c r="D70" s="36"/>
      <c r="E70" s="36"/>
      <c r="F70" s="36"/>
      <c r="G70" s="36"/>
      <c r="H70" s="36"/>
      <c r="I70" s="36"/>
      <c r="J70" s="36"/>
      <c r="K70" s="36"/>
      <c r="L70" s="36"/>
    </row>
    <row r="71" spans="1:12" ht="15.75" customHeight="1">
      <c r="A71" s="36"/>
      <c r="B71" s="36"/>
      <c r="C71" s="36"/>
      <c r="D71" s="36"/>
      <c r="E71" s="36"/>
      <c r="F71" s="36"/>
      <c r="G71" s="36"/>
      <c r="H71" s="36"/>
      <c r="I71" s="36"/>
      <c r="J71" s="36"/>
      <c r="K71" s="36"/>
      <c r="L71" s="36"/>
    </row>
    <row r="72" spans="1:12" ht="15.75" customHeight="1">
      <c r="A72" s="36"/>
      <c r="B72" s="36"/>
      <c r="C72" s="36"/>
      <c r="D72" s="36"/>
      <c r="E72" s="36"/>
      <c r="F72" s="36"/>
      <c r="G72" s="36"/>
      <c r="H72" s="36"/>
      <c r="I72" s="36"/>
      <c r="J72" s="36"/>
      <c r="K72" s="36"/>
      <c r="L72" s="36"/>
    </row>
    <row r="73" spans="1:12" ht="15.75" customHeight="1">
      <c r="A73" s="36"/>
      <c r="B73" s="36"/>
      <c r="C73" s="36"/>
      <c r="D73" s="36"/>
      <c r="E73" s="36"/>
      <c r="F73" s="36"/>
      <c r="G73" s="36"/>
      <c r="H73" s="36"/>
      <c r="I73" s="36"/>
      <c r="J73" s="36"/>
      <c r="K73" s="36"/>
      <c r="L73" s="36"/>
    </row>
    <row r="74" spans="1:12" ht="15.75" customHeight="1">
      <c r="A74" s="36"/>
      <c r="B74" s="36"/>
      <c r="C74" s="36"/>
      <c r="D74" s="36"/>
      <c r="E74" s="36"/>
      <c r="F74" s="36"/>
      <c r="G74" s="36"/>
      <c r="H74" s="36"/>
      <c r="I74" s="36"/>
      <c r="J74" s="36"/>
      <c r="K74" s="36"/>
      <c r="L74" s="36"/>
    </row>
    <row r="75" spans="1:12" ht="15.75" customHeight="1">
      <c r="A75" s="36"/>
      <c r="B75" s="36"/>
      <c r="C75" s="36"/>
      <c r="D75" s="36"/>
      <c r="E75" s="36"/>
      <c r="F75" s="36"/>
      <c r="G75" s="36"/>
      <c r="H75" s="36"/>
      <c r="I75" s="36"/>
      <c r="J75" s="36"/>
      <c r="K75" s="36"/>
      <c r="L75" s="36"/>
    </row>
    <row r="76" spans="1:12" ht="15.75" customHeight="1">
      <c r="A76" s="36"/>
      <c r="B76" s="36"/>
      <c r="C76" s="36"/>
      <c r="D76" s="36"/>
      <c r="E76" s="36"/>
      <c r="F76" s="36"/>
      <c r="G76" s="36"/>
      <c r="H76" s="36"/>
      <c r="I76" s="36"/>
      <c r="J76" s="36"/>
      <c r="K76" s="36"/>
      <c r="L76" s="36"/>
    </row>
    <row r="77" spans="1:12" ht="15.75" customHeight="1">
      <c r="A77" s="36"/>
      <c r="B77" s="36"/>
      <c r="C77" s="36"/>
      <c r="D77" s="36"/>
      <c r="E77" s="36"/>
      <c r="F77" s="36"/>
      <c r="G77" s="36"/>
      <c r="H77" s="36"/>
      <c r="I77" s="36"/>
      <c r="J77" s="36"/>
      <c r="K77" s="36"/>
      <c r="L77" s="36"/>
    </row>
    <row r="78" spans="1:12" ht="15.75" customHeight="1">
      <c r="A78" s="36"/>
      <c r="B78" s="36"/>
      <c r="C78" s="36"/>
      <c r="D78" s="36"/>
      <c r="E78" s="36"/>
      <c r="F78" s="36"/>
      <c r="G78" s="36"/>
      <c r="H78" s="36"/>
      <c r="I78" s="36"/>
      <c r="J78" s="36"/>
      <c r="K78" s="36"/>
      <c r="L78" s="36"/>
    </row>
    <row r="79" spans="1:12" ht="15.75" customHeight="1">
      <c r="A79" s="36"/>
      <c r="B79" s="36"/>
      <c r="C79" s="36"/>
      <c r="D79" s="36"/>
      <c r="E79" s="36"/>
      <c r="F79" s="36"/>
      <c r="G79" s="36"/>
      <c r="H79" s="36"/>
      <c r="I79" s="36"/>
      <c r="J79" s="36"/>
      <c r="K79" s="36"/>
      <c r="L79" s="36"/>
    </row>
    <row r="80" spans="1:12" ht="15.75" customHeight="1">
      <c r="A80" s="36"/>
      <c r="B80" s="36"/>
      <c r="C80" s="36"/>
      <c r="D80" s="36"/>
      <c r="E80" s="36"/>
      <c r="F80" s="36"/>
      <c r="G80" s="36"/>
      <c r="H80" s="36"/>
      <c r="I80" s="36"/>
      <c r="J80" s="36"/>
      <c r="K80" s="36"/>
      <c r="L80" s="36"/>
    </row>
    <row r="81" spans="1:12" ht="15.75" customHeight="1">
      <c r="A81" s="36"/>
      <c r="B81" s="36"/>
      <c r="C81" s="36"/>
      <c r="D81" s="36"/>
      <c r="E81" s="36"/>
      <c r="F81" s="36"/>
      <c r="G81" s="36"/>
      <c r="H81" s="36"/>
      <c r="I81" s="36"/>
      <c r="J81" s="36"/>
      <c r="K81" s="36"/>
      <c r="L81" s="36"/>
    </row>
    <row r="82" spans="1:12" ht="15.75" customHeight="1">
      <c r="A82" s="36"/>
      <c r="B82" s="36"/>
      <c r="C82" s="36"/>
      <c r="D82" s="36"/>
      <c r="E82" s="36"/>
      <c r="F82" s="36"/>
      <c r="G82" s="36"/>
      <c r="H82" s="36"/>
      <c r="I82" s="36"/>
      <c r="J82" s="36"/>
      <c r="K82" s="36"/>
      <c r="L82" s="36"/>
    </row>
    <row r="83" spans="1:12" ht="15.75" customHeight="1">
      <c r="A83" s="36"/>
      <c r="B83" s="36"/>
      <c r="C83" s="36"/>
      <c r="D83" s="36"/>
      <c r="E83" s="36"/>
      <c r="F83" s="36"/>
      <c r="G83" s="36"/>
      <c r="H83" s="36"/>
      <c r="I83" s="36"/>
      <c r="J83" s="36"/>
      <c r="K83" s="36"/>
      <c r="L83" s="36"/>
    </row>
    <row r="84" spans="1:12" ht="15.75" customHeight="1">
      <c r="A84" s="36"/>
      <c r="B84" s="36"/>
      <c r="C84" s="36"/>
      <c r="D84" s="36"/>
      <c r="E84" s="36"/>
      <c r="F84" s="36"/>
      <c r="G84" s="36"/>
      <c r="H84" s="36"/>
      <c r="I84" s="36"/>
      <c r="J84" s="36"/>
      <c r="K84" s="36"/>
      <c r="L84" s="36"/>
    </row>
    <row r="85" spans="1:12" ht="15.75" customHeight="1">
      <c r="A85" s="36"/>
      <c r="B85" s="36"/>
      <c r="C85" s="36"/>
      <c r="D85" s="36"/>
      <c r="E85" s="36"/>
      <c r="F85" s="36"/>
      <c r="G85" s="36"/>
      <c r="H85" s="36"/>
      <c r="I85" s="36"/>
      <c r="J85" s="36"/>
      <c r="K85" s="36"/>
      <c r="L85" s="36"/>
    </row>
    <row r="86" spans="1:12" ht="15.75" customHeight="1">
      <c r="A86" s="36"/>
      <c r="B86" s="36"/>
      <c r="C86" s="36"/>
      <c r="D86" s="36"/>
      <c r="E86" s="36"/>
      <c r="F86" s="36"/>
      <c r="G86" s="36"/>
      <c r="H86" s="36"/>
      <c r="I86" s="36"/>
      <c r="J86" s="36"/>
      <c r="K86" s="36"/>
      <c r="L86" s="36"/>
    </row>
    <row r="87" spans="1:12" ht="15.75" customHeight="1">
      <c r="A87" s="36"/>
      <c r="B87" s="36"/>
      <c r="C87" s="36"/>
      <c r="D87" s="36"/>
      <c r="E87" s="36"/>
      <c r="F87" s="36"/>
      <c r="G87" s="36"/>
      <c r="H87" s="36"/>
      <c r="I87" s="36"/>
      <c r="J87" s="36"/>
      <c r="K87" s="36"/>
      <c r="L87" s="36"/>
    </row>
    <row r="88" spans="1:12" ht="15.75" customHeight="1">
      <c r="A88" s="36"/>
      <c r="B88" s="36"/>
      <c r="C88" s="36"/>
      <c r="D88" s="36"/>
      <c r="E88" s="36"/>
      <c r="F88" s="36"/>
      <c r="G88" s="36"/>
      <c r="H88" s="36"/>
      <c r="I88" s="36"/>
      <c r="J88" s="36"/>
      <c r="K88" s="36"/>
      <c r="L88" s="36"/>
    </row>
    <row r="89" spans="1:12" ht="15.75" customHeight="1">
      <c r="A89" s="36"/>
      <c r="B89" s="36"/>
      <c r="C89" s="36"/>
      <c r="D89" s="36"/>
      <c r="E89" s="36"/>
      <c r="F89" s="36"/>
      <c r="G89" s="36"/>
      <c r="H89" s="36"/>
      <c r="I89" s="36"/>
      <c r="J89" s="36"/>
      <c r="K89" s="36"/>
      <c r="L89" s="36"/>
    </row>
    <row r="90" spans="1:12" ht="15.75" customHeight="1">
      <c r="A90" s="36"/>
      <c r="B90" s="36"/>
      <c r="C90" s="36"/>
      <c r="D90" s="36"/>
      <c r="E90" s="36"/>
      <c r="F90" s="36"/>
      <c r="G90" s="36"/>
      <c r="H90" s="36"/>
      <c r="I90" s="36"/>
      <c r="J90" s="36"/>
      <c r="K90" s="36"/>
      <c r="L90" s="36"/>
    </row>
    <row r="91" spans="1:12" ht="15.75" customHeight="1">
      <c r="A91" s="36"/>
      <c r="B91" s="36"/>
      <c r="C91" s="36"/>
      <c r="D91" s="36"/>
      <c r="E91" s="36"/>
      <c r="F91" s="36"/>
      <c r="G91" s="36"/>
      <c r="H91" s="36"/>
      <c r="I91" s="36"/>
      <c r="J91" s="36"/>
      <c r="K91" s="36"/>
      <c r="L91" s="36"/>
    </row>
    <row r="92" spans="1:12" ht="15.75" customHeight="1">
      <c r="A92" s="36"/>
      <c r="B92" s="36"/>
      <c r="C92" s="36"/>
      <c r="D92" s="36"/>
      <c r="E92" s="36"/>
      <c r="F92" s="36"/>
      <c r="G92" s="36"/>
      <c r="H92" s="36"/>
      <c r="I92" s="36"/>
      <c r="J92" s="36"/>
      <c r="K92" s="36"/>
      <c r="L92" s="36"/>
    </row>
    <row r="93" spans="1:12" ht="15.75" customHeight="1">
      <c r="A93" s="36"/>
      <c r="B93" s="36"/>
      <c r="C93" s="36"/>
      <c r="D93" s="36"/>
      <c r="E93" s="36"/>
      <c r="F93" s="36"/>
      <c r="G93" s="36"/>
      <c r="H93" s="36"/>
      <c r="I93" s="36"/>
      <c r="J93" s="36"/>
      <c r="K93" s="36"/>
      <c r="L93" s="36"/>
    </row>
    <row r="94" spans="1:12" ht="15.75" customHeight="1">
      <c r="A94" s="36"/>
      <c r="B94" s="36"/>
      <c r="C94" s="36"/>
      <c r="D94" s="36"/>
      <c r="E94" s="36"/>
      <c r="F94" s="36"/>
      <c r="G94" s="36"/>
      <c r="H94" s="36"/>
      <c r="I94" s="36"/>
      <c r="J94" s="36"/>
      <c r="K94" s="36"/>
      <c r="L94" s="36"/>
    </row>
    <row r="95" spans="1:12" ht="15.75" customHeight="1">
      <c r="A95" s="36"/>
      <c r="B95" s="36"/>
      <c r="C95" s="36"/>
      <c r="D95" s="36"/>
      <c r="E95" s="36"/>
      <c r="F95" s="36"/>
      <c r="G95" s="36"/>
      <c r="H95" s="36"/>
      <c r="I95" s="36"/>
      <c r="J95" s="36"/>
      <c r="K95" s="36"/>
      <c r="L95" s="36"/>
    </row>
    <row r="96" spans="1:12" ht="15.75" customHeight="1">
      <c r="A96" s="36"/>
      <c r="B96" s="36"/>
      <c r="C96" s="36"/>
      <c r="D96" s="36"/>
      <c r="E96" s="36"/>
      <c r="F96" s="36"/>
      <c r="G96" s="36"/>
      <c r="H96" s="36"/>
      <c r="I96" s="36"/>
      <c r="J96" s="36"/>
      <c r="K96" s="36"/>
      <c r="L96" s="36"/>
    </row>
    <row r="97" spans="1:12" ht="15.75" customHeight="1">
      <c r="A97" s="36"/>
      <c r="B97" s="36"/>
      <c r="C97" s="36"/>
      <c r="D97" s="36"/>
      <c r="E97" s="36"/>
      <c r="F97" s="36"/>
      <c r="G97" s="36"/>
      <c r="H97" s="36"/>
      <c r="I97" s="36"/>
      <c r="J97" s="36"/>
      <c r="K97" s="36"/>
      <c r="L97" s="36"/>
    </row>
    <row r="98" spans="1:12" ht="15.75" customHeight="1">
      <c r="A98" s="36"/>
      <c r="B98" s="36"/>
      <c r="C98" s="36"/>
      <c r="D98" s="36"/>
      <c r="E98" s="36"/>
      <c r="F98" s="36"/>
      <c r="G98" s="36"/>
      <c r="H98" s="36"/>
      <c r="I98" s="36"/>
      <c r="J98" s="36"/>
      <c r="K98" s="36"/>
      <c r="L98" s="36"/>
    </row>
    <row r="99" spans="1:12" ht="15.75" customHeight="1">
      <c r="A99" s="36"/>
      <c r="B99" s="36"/>
      <c r="C99" s="36"/>
      <c r="D99" s="36"/>
      <c r="E99" s="36"/>
      <c r="F99" s="36"/>
      <c r="G99" s="36"/>
      <c r="H99" s="36"/>
      <c r="I99" s="36"/>
      <c r="J99" s="36"/>
      <c r="K99" s="36"/>
      <c r="L99" s="36"/>
    </row>
    <row r="100" spans="1:12" ht="15.75" customHeight="1">
      <c r="A100" s="36"/>
      <c r="B100" s="36"/>
      <c r="C100" s="36"/>
      <c r="D100" s="36"/>
      <c r="E100" s="36"/>
      <c r="F100" s="36"/>
      <c r="G100" s="36"/>
      <c r="H100" s="36"/>
      <c r="I100" s="36"/>
      <c r="J100" s="36"/>
      <c r="K100" s="36"/>
      <c r="L100" s="36"/>
    </row>
  </sheetData>
  <autoFilter ref="A1:L49" xr:uid="{00000000-0009-0000-0000-00000E000000}"/>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00"/>
  <sheetViews>
    <sheetView showGridLines="0" workbookViewId="0">
      <selection activeCell="A2" sqref="A2:C7"/>
    </sheetView>
  </sheetViews>
  <sheetFormatPr defaultColWidth="12.75" defaultRowHeight="15" customHeight="1"/>
  <cols>
    <col min="1" max="3" width="30.875" customWidth="1"/>
    <col min="4" max="6" width="7.625" customWidth="1"/>
  </cols>
  <sheetData>
    <row r="1" spans="1:11" ht="39.75" customHeight="1">
      <c r="A1" s="94"/>
      <c r="B1" s="30"/>
      <c r="C1" s="30"/>
      <c r="D1" s="30"/>
      <c r="E1" s="30"/>
      <c r="F1" s="30"/>
      <c r="G1" s="30"/>
      <c r="H1" s="30"/>
      <c r="I1" s="30"/>
      <c r="J1" s="30"/>
      <c r="K1" s="30"/>
    </row>
    <row r="2" spans="1:11" ht="39.75" customHeight="1">
      <c r="A2" s="168" t="s">
        <v>308</v>
      </c>
      <c r="B2" s="169" t="s">
        <v>309</v>
      </c>
      <c r="C2" s="169" t="s">
        <v>310</v>
      </c>
      <c r="D2" s="125"/>
      <c r="E2" s="125"/>
      <c r="F2" s="125"/>
      <c r="G2" s="30"/>
      <c r="H2" s="30"/>
      <c r="I2" s="30"/>
      <c r="J2" s="30"/>
      <c r="K2" s="30"/>
    </row>
    <row r="3" spans="1:11" ht="39.75" customHeight="1">
      <c r="A3" s="170" t="s">
        <v>311</v>
      </c>
      <c r="B3" s="171">
        <v>474750</v>
      </c>
      <c r="C3" s="283">
        <f>B3/$B$7</f>
        <v>0.3165</v>
      </c>
      <c r="D3" s="96"/>
      <c r="E3" s="96"/>
      <c r="F3" s="96"/>
      <c r="G3" s="7"/>
      <c r="H3" s="7"/>
      <c r="I3" s="7"/>
      <c r="J3" s="7"/>
      <c r="K3" s="7"/>
    </row>
    <row r="4" spans="1:11" ht="39.75" customHeight="1">
      <c r="A4" s="172" t="s">
        <v>312</v>
      </c>
      <c r="B4" s="173">
        <v>474750</v>
      </c>
      <c r="C4" s="284">
        <f t="shared" ref="C4:C6" si="0">B4/$B$7</f>
        <v>0.3165</v>
      </c>
      <c r="D4" s="96"/>
      <c r="E4" s="96"/>
      <c r="F4" s="96"/>
      <c r="G4" s="7"/>
      <c r="H4" s="7"/>
      <c r="I4" s="7"/>
      <c r="J4" s="7"/>
      <c r="K4" s="7"/>
    </row>
    <row r="5" spans="1:11" ht="39.75" customHeight="1">
      <c r="A5" s="172" t="s">
        <v>313</v>
      </c>
      <c r="B5" s="173">
        <v>75000</v>
      </c>
      <c r="C5" s="282">
        <f t="shared" si="0"/>
        <v>0.05</v>
      </c>
      <c r="D5" s="96"/>
      <c r="E5" s="96"/>
      <c r="F5" s="96"/>
      <c r="G5" s="7"/>
      <c r="H5" s="7"/>
      <c r="I5" s="7"/>
      <c r="J5" s="7"/>
      <c r="K5" s="7"/>
    </row>
    <row r="6" spans="1:11" ht="39.75" customHeight="1">
      <c r="A6" s="172" t="s">
        <v>314</v>
      </c>
      <c r="B6" s="173">
        <v>475500</v>
      </c>
      <c r="C6" s="284">
        <f t="shared" si="0"/>
        <v>0.317</v>
      </c>
      <c r="D6" s="96"/>
      <c r="E6" s="96"/>
      <c r="F6" s="96"/>
      <c r="G6" s="7"/>
      <c r="H6" s="7"/>
      <c r="I6" s="7"/>
      <c r="J6" s="7"/>
      <c r="K6" s="7"/>
    </row>
    <row r="7" spans="1:11" ht="39.75" customHeight="1">
      <c r="A7" s="174" t="s">
        <v>54</v>
      </c>
      <c r="B7" s="175">
        <f>SUM(B3:B6)</f>
        <v>1500000</v>
      </c>
      <c r="C7" s="176">
        <f t="shared" ref="C7" si="1">SUM(C3:C6)</f>
        <v>1</v>
      </c>
      <c r="D7" s="30"/>
      <c r="E7" s="30"/>
      <c r="F7" s="30"/>
      <c r="G7" s="30"/>
      <c r="H7" s="30"/>
      <c r="I7" s="30"/>
      <c r="J7" s="30"/>
      <c r="K7" s="30"/>
    </row>
    <row r="8" spans="1:11" ht="39.75" customHeight="1">
      <c r="A8" s="125"/>
      <c r="B8" s="125"/>
      <c r="C8" s="125"/>
      <c r="D8" s="125"/>
      <c r="E8" s="125"/>
      <c r="F8" s="125"/>
      <c r="G8" s="30"/>
      <c r="H8" s="30"/>
      <c r="I8" s="30"/>
      <c r="J8" s="30"/>
      <c r="K8" s="30"/>
    </row>
    <row r="9" spans="1:11" ht="39.75" customHeight="1">
      <c r="A9" s="125"/>
      <c r="B9" s="125"/>
      <c r="C9" s="125"/>
      <c r="D9" s="125"/>
      <c r="E9" s="125"/>
      <c r="F9" s="125"/>
      <c r="G9" s="30"/>
      <c r="H9" s="30"/>
      <c r="I9" s="30"/>
      <c r="J9" s="30"/>
      <c r="K9" s="30"/>
    </row>
    <row r="10" spans="1:11" ht="39.75" customHeight="1">
      <c r="A10" s="125"/>
      <c r="B10" s="125"/>
      <c r="C10" s="125"/>
      <c r="D10" s="125"/>
      <c r="E10" s="125"/>
      <c r="F10" s="125"/>
      <c r="G10" s="30"/>
      <c r="H10" s="30"/>
      <c r="I10" s="30"/>
      <c r="J10" s="30"/>
      <c r="K10" s="30"/>
    </row>
    <row r="11" spans="1:11" ht="39.75" customHeight="1">
      <c r="A11" s="125"/>
      <c r="B11" s="125"/>
      <c r="C11" s="125"/>
      <c r="D11" s="125"/>
      <c r="E11" s="125"/>
      <c r="F11" s="125"/>
      <c r="G11" s="30"/>
      <c r="H11" s="30"/>
      <c r="I11" s="30"/>
      <c r="J11" s="30"/>
      <c r="K11" s="30"/>
    </row>
    <row r="12" spans="1:11" ht="39.75" customHeight="1">
      <c r="A12" s="125"/>
      <c r="B12" s="125"/>
      <c r="C12" s="125"/>
      <c r="D12" s="125"/>
      <c r="E12" s="125"/>
      <c r="F12" s="125"/>
      <c r="G12" s="30"/>
      <c r="H12" s="30"/>
      <c r="I12" s="30"/>
      <c r="J12" s="30"/>
      <c r="K12" s="30"/>
    </row>
    <row r="13" spans="1:11" ht="39.75" customHeight="1">
      <c r="A13" s="125"/>
      <c r="B13" s="125"/>
      <c r="C13" s="125"/>
      <c r="D13" s="125"/>
      <c r="E13" s="125"/>
      <c r="F13" s="125"/>
      <c r="G13" s="30"/>
      <c r="H13" s="30"/>
      <c r="I13" s="30"/>
      <c r="J13" s="30"/>
      <c r="K13" s="30"/>
    </row>
    <row r="14" spans="1:11" ht="39.75" customHeight="1">
      <c r="A14" s="125"/>
      <c r="B14" s="125"/>
      <c r="C14" s="125"/>
      <c r="D14" s="125"/>
      <c r="E14" s="125"/>
      <c r="F14" s="125"/>
      <c r="G14" s="30"/>
      <c r="H14" s="30"/>
      <c r="I14" s="30"/>
      <c r="J14" s="30"/>
      <c r="K14" s="30"/>
    </row>
    <row r="15" spans="1:11" ht="39.75" customHeight="1">
      <c r="A15" s="125"/>
      <c r="B15" s="125"/>
      <c r="C15" s="125"/>
      <c r="D15" s="125"/>
      <c r="E15" s="125"/>
      <c r="F15" s="125"/>
      <c r="G15" s="30"/>
      <c r="H15" s="30"/>
      <c r="I15" s="30"/>
      <c r="J15" s="30"/>
      <c r="K15" s="30"/>
    </row>
    <row r="16" spans="1:11" ht="39.75" customHeight="1">
      <c r="A16" s="125"/>
      <c r="B16" s="125"/>
      <c r="C16" s="125"/>
      <c r="D16" s="125"/>
      <c r="E16" s="125"/>
      <c r="F16" s="125"/>
      <c r="G16" s="30"/>
      <c r="H16" s="30"/>
      <c r="I16" s="30"/>
      <c r="J16" s="30"/>
      <c r="K16" s="30"/>
    </row>
    <row r="17" spans="1:11" ht="39.75" customHeight="1">
      <c r="A17" s="125"/>
      <c r="B17" s="125"/>
      <c r="C17" s="125"/>
      <c r="D17" s="125"/>
      <c r="E17" s="125"/>
      <c r="F17" s="125"/>
      <c r="G17" s="30"/>
      <c r="H17" s="30"/>
      <c r="I17" s="30"/>
      <c r="J17" s="30"/>
      <c r="K17" s="30"/>
    </row>
    <row r="18" spans="1:11" ht="39.75" customHeight="1">
      <c r="A18" s="125"/>
      <c r="B18" s="125"/>
      <c r="C18" s="125"/>
      <c r="D18" s="125"/>
      <c r="E18" s="125"/>
      <c r="F18" s="125"/>
      <c r="G18" s="30"/>
      <c r="H18" s="30"/>
      <c r="I18" s="30"/>
      <c r="J18" s="30"/>
      <c r="K18" s="30"/>
    </row>
    <row r="19" spans="1:11" ht="39.75" customHeight="1">
      <c r="A19" s="125"/>
      <c r="B19" s="125"/>
      <c r="C19" s="125"/>
      <c r="D19" s="125"/>
      <c r="E19" s="125"/>
      <c r="F19" s="125"/>
      <c r="G19" s="30"/>
      <c r="H19" s="30"/>
      <c r="I19" s="30"/>
      <c r="J19" s="30"/>
      <c r="K19" s="30"/>
    </row>
    <row r="20" spans="1:11" ht="39.75" customHeight="1">
      <c r="A20" s="125"/>
      <c r="B20" s="125"/>
      <c r="C20" s="125"/>
      <c r="D20" s="125"/>
      <c r="E20" s="125"/>
      <c r="F20" s="125"/>
      <c r="G20" s="30"/>
      <c r="H20" s="30"/>
      <c r="I20" s="30"/>
      <c r="J20" s="30"/>
      <c r="K20" s="30"/>
    </row>
    <row r="21" spans="1:11" ht="39.75" customHeight="1">
      <c r="A21" s="125"/>
      <c r="B21" s="125"/>
      <c r="C21" s="125"/>
      <c r="D21" s="125"/>
      <c r="E21" s="125"/>
      <c r="F21" s="125"/>
      <c r="G21" s="30"/>
      <c r="H21" s="30"/>
      <c r="I21" s="30"/>
      <c r="J21" s="30"/>
      <c r="K21" s="30"/>
    </row>
    <row r="22" spans="1:11" ht="39.75" customHeight="1">
      <c r="A22" s="125"/>
      <c r="B22" s="125"/>
      <c r="C22" s="125"/>
      <c r="D22" s="125"/>
      <c r="E22" s="125"/>
      <c r="F22" s="125"/>
      <c r="G22" s="30"/>
      <c r="H22" s="30"/>
      <c r="I22" s="30"/>
      <c r="J22" s="30"/>
      <c r="K22" s="30"/>
    </row>
    <row r="23" spans="1:11" ht="39.75" customHeight="1">
      <c r="A23" s="125"/>
      <c r="B23" s="125"/>
      <c r="C23" s="125"/>
      <c r="D23" s="125"/>
      <c r="E23" s="125"/>
      <c r="F23" s="125"/>
      <c r="G23" s="30"/>
      <c r="H23" s="30"/>
      <c r="I23" s="30"/>
      <c r="J23" s="30"/>
      <c r="K23" s="30"/>
    </row>
    <row r="24" spans="1:11" ht="39.75" customHeight="1">
      <c r="A24" s="125"/>
      <c r="B24" s="125"/>
      <c r="C24" s="125"/>
      <c r="D24" s="125"/>
      <c r="E24" s="125"/>
      <c r="F24" s="125"/>
      <c r="G24" s="30"/>
      <c r="H24" s="30"/>
      <c r="I24" s="30"/>
      <c r="J24" s="30"/>
      <c r="K24" s="30"/>
    </row>
    <row r="25" spans="1:11" ht="39.75" customHeight="1">
      <c r="A25" s="125"/>
      <c r="B25" s="125"/>
      <c r="C25" s="125"/>
      <c r="D25" s="125"/>
      <c r="E25" s="125"/>
      <c r="F25" s="125"/>
      <c r="G25" s="30"/>
      <c r="H25" s="30"/>
      <c r="I25" s="30"/>
      <c r="J25" s="30"/>
      <c r="K25" s="30"/>
    </row>
    <row r="26" spans="1:11" ht="39.75" customHeight="1">
      <c r="A26" s="125"/>
      <c r="B26" s="125"/>
      <c r="C26" s="125"/>
      <c r="D26" s="125"/>
      <c r="E26" s="125"/>
      <c r="F26" s="125"/>
      <c r="G26" s="30"/>
      <c r="H26" s="30"/>
      <c r="I26" s="30"/>
      <c r="J26" s="30"/>
      <c r="K26" s="30"/>
    </row>
    <row r="27" spans="1:11" ht="39.75" customHeight="1">
      <c r="A27" s="125"/>
      <c r="B27" s="125"/>
      <c r="C27" s="125"/>
      <c r="D27" s="125"/>
      <c r="E27" s="125"/>
      <c r="F27" s="125"/>
      <c r="G27" s="30"/>
      <c r="H27" s="30"/>
      <c r="I27" s="30"/>
      <c r="J27" s="30"/>
      <c r="K27" s="30"/>
    </row>
    <row r="28" spans="1:11" ht="39.75" customHeight="1">
      <c r="A28" s="125"/>
      <c r="B28" s="125"/>
      <c r="C28" s="125"/>
      <c r="D28" s="125"/>
      <c r="E28" s="125"/>
      <c r="F28" s="125"/>
      <c r="G28" s="30"/>
      <c r="H28" s="30"/>
      <c r="I28" s="30"/>
      <c r="J28" s="30"/>
      <c r="K28" s="30"/>
    </row>
    <row r="29" spans="1:11" ht="39.75" customHeight="1">
      <c r="A29" s="125"/>
      <c r="B29" s="125"/>
      <c r="C29" s="125"/>
      <c r="D29" s="125"/>
      <c r="E29" s="125"/>
      <c r="F29" s="125"/>
      <c r="G29" s="30"/>
      <c r="H29" s="30"/>
      <c r="I29" s="30"/>
      <c r="J29" s="30"/>
      <c r="K29" s="30"/>
    </row>
    <row r="30" spans="1:11" ht="39.75" customHeight="1">
      <c r="A30" s="125"/>
      <c r="B30" s="125"/>
      <c r="C30" s="125"/>
      <c r="D30" s="125"/>
      <c r="E30" s="125"/>
      <c r="F30" s="125"/>
      <c r="G30" s="30"/>
      <c r="H30" s="30"/>
      <c r="I30" s="30"/>
      <c r="J30" s="30"/>
      <c r="K30" s="30"/>
    </row>
    <row r="31" spans="1:11" ht="39.75" customHeight="1">
      <c r="A31" s="125"/>
      <c r="B31" s="125"/>
      <c r="C31" s="125"/>
      <c r="D31" s="125"/>
      <c r="E31" s="125"/>
      <c r="F31" s="125"/>
      <c r="G31" s="30"/>
      <c r="H31" s="30"/>
      <c r="I31" s="30"/>
      <c r="J31" s="30"/>
      <c r="K31" s="30"/>
    </row>
    <row r="32" spans="1:11" ht="39.75" customHeight="1">
      <c r="A32" s="125"/>
      <c r="B32" s="125"/>
      <c r="C32" s="125"/>
      <c r="D32" s="125"/>
      <c r="E32" s="125"/>
      <c r="F32" s="125"/>
      <c r="G32" s="30"/>
      <c r="H32" s="30"/>
      <c r="I32" s="30"/>
      <c r="J32" s="30"/>
      <c r="K32" s="30"/>
    </row>
    <row r="33" spans="1:11" ht="39.75" customHeight="1">
      <c r="A33" s="125"/>
      <c r="B33" s="125"/>
      <c r="C33" s="125"/>
      <c r="D33" s="125"/>
      <c r="E33" s="125"/>
      <c r="F33" s="125"/>
      <c r="G33" s="30"/>
      <c r="H33" s="30"/>
      <c r="I33" s="30"/>
      <c r="J33" s="30"/>
      <c r="K33" s="30"/>
    </row>
    <row r="34" spans="1:11" ht="39.75" customHeight="1">
      <c r="A34" s="125"/>
      <c r="B34" s="125"/>
      <c r="C34" s="125"/>
      <c r="D34" s="125"/>
      <c r="E34" s="125"/>
      <c r="F34" s="125"/>
      <c r="G34" s="30"/>
      <c r="H34" s="30"/>
      <c r="I34" s="30"/>
      <c r="J34" s="30"/>
      <c r="K34" s="30"/>
    </row>
    <row r="35" spans="1:11" ht="39.75" customHeight="1">
      <c r="A35" s="125"/>
      <c r="B35" s="125"/>
      <c r="C35" s="125"/>
      <c r="D35" s="125"/>
      <c r="E35" s="125"/>
      <c r="F35" s="125"/>
      <c r="G35" s="30"/>
      <c r="H35" s="30"/>
      <c r="I35" s="30"/>
      <c r="J35" s="30"/>
      <c r="K35" s="30"/>
    </row>
    <row r="36" spans="1:11" ht="39.75" customHeight="1">
      <c r="A36" s="125"/>
      <c r="B36" s="125"/>
      <c r="C36" s="125"/>
      <c r="D36" s="125"/>
      <c r="E36" s="125"/>
      <c r="F36" s="125"/>
      <c r="G36" s="30"/>
      <c r="H36" s="30"/>
      <c r="I36" s="30"/>
      <c r="J36" s="30"/>
      <c r="K36" s="30"/>
    </row>
    <row r="37" spans="1:11" ht="39.75" customHeight="1">
      <c r="A37" s="125"/>
      <c r="B37" s="125"/>
      <c r="C37" s="125"/>
      <c r="D37" s="125"/>
      <c r="E37" s="125"/>
      <c r="F37" s="125"/>
      <c r="G37" s="30"/>
      <c r="H37" s="30"/>
      <c r="I37" s="30"/>
      <c r="J37" s="30"/>
      <c r="K37" s="30"/>
    </row>
    <row r="38" spans="1:11" ht="39.75" customHeight="1">
      <c r="A38" s="125"/>
      <c r="B38" s="125"/>
      <c r="C38" s="125"/>
      <c r="D38" s="125"/>
      <c r="E38" s="125"/>
      <c r="F38" s="125"/>
      <c r="G38" s="30"/>
      <c r="H38" s="30"/>
      <c r="I38" s="30"/>
      <c r="J38" s="30"/>
      <c r="K38" s="30"/>
    </row>
    <row r="39" spans="1:11" ht="39.75" customHeight="1">
      <c r="A39" s="125"/>
      <c r="B39" s="125"/>
      <c r="C39" s="125"/>
      <c r="D39" s="125"/>
      <c r="E39" s="125"/>
      <c r="F39" s="125"/>
      <c r="G39" s="30"/>
      <c r="H39" s="30"/>
      <c r="I39" s="30"/>
      <c r="J39" s="30"/>
      <c r="K39" s="30"/>
    </row>
    <row r="40" spans="1:11" ht="39.75" customHeight="1">
      <c r="A40" s="125"/>
      <c r="B40" s="125"/>
      <c r="C40" s="125"/>
      <c r="D40" s="125"/>
      <c r="E40" s="125"/>
      <c r="F40" s="125"/>
      <c r="G40" s="30"/>
      <c r="H40" s="30"/>
      <c r="I40" s="30"/>
      <c r="J40" s="30"/>
      <c r="K40" s="30"/>
    </row>
    <row r="41" spans="1:11" ht="39.75" customHeight="1">
      <c r="A41" s="125"/>
      <c r="B41" s="125"/>
      <c r="C41" s="125"/>
      <c r="D41" s="125"/>
      <c r="E41" s="125"/>
      <c r="F41" s="125"/>
      <c r="G41" s="30"/>
      <c r="H41" s="30"/>
      <c r="I41" s="30"/>
      <c r="J41" s="30"/>
      <c r="K41" s="30"/>
    </row>
    <row r="42" spans="1:11" ht="39.75" customHeight="1">
      <c r="A42" s="125"/>
      <c r="B42" s="125"/>
      <c r="C42" s="125"/>
      <c r="D42" s="125"/>
      <c r="E42" s="125"/>
      <c r="F42" s="125"/>
      <c r="G42" s="30"/>
      <c r="H42" s="30"/>
      <c r="I42" s="30"/>
      <c r="J42" s="30"/>
      <c r="K42" s="30"/>
    </row>
    <row r="43" spans="1:11" ht="39.75" customHeight="1">
      <c r="A43" s="125"/>
      <c r="B43" s="125"/>
      <c r="C43" s="125"/>
      <c r="D43" s="125"/>
      <c r="E43" s="125"/>
      <c r="F43" s="125"/>
      <c r="G43" s="30"/>
      <c r="H43" s="30"/>
      <c r="I43" s="30"/>
      <c r="J43" s="30"/>
      <c r="K43" s="30"/>
    </row>
    <row r="44" spans="1:11" ht="39.75" customHeight="1">
      <c r="A44" s="125"/>
      <c r="B44" s="125"/>
      <c r="C44" s="125"/>
      <c r="D44" s="125"/>
      <c r="E44" s="125"/>
      <c r="F44" s="125"/>
      <c r="G44" s="30"/>
      <c r="H44" s="30"/>
      <c r="I44" s="30"/>
      <c r="J44" s="30"/>
      <c r="K44" s="30"/>
    </row>
    <row r="45" spans="1:11" ht="39.75" customHeight="1">
      <c r="A45" s="125"/>
      <c r="B45" s="125"/>
      <c r="C45" s="125"/>
      <c r="D45" s="125"/>
      <c r="E45" s="125"/>
      <c r="F45" s="125"/>
      <c r="G45" s="30"/>
      <c r="H45" s="30"/>
      <c r="I45" s="30"/>
      <c r="J45" s="30"/>
      <c r="K45" s="30"/>
    </row>
    <row r="46" spans="1:11" ht="39.75" customHeight="1">
      <c r="A46" s="125"/>
      <c r="B46" s="125"/>
      <c r="C46" s="125"/>
      <c r="D46" s="125"/>
      <c r="E46" s="125"/>
      <c r="F46" s="125"/>
      <c r="G46" s="30"/>
      <c r="H46" s="30"/>
      <c r="I46" s="30"/>
      <c r="J46" s="30"/>
      <c r="K46" s="30"/>
    </row>
    <row r="47" spans="1:11" ht="39.75" customHeight="1">
      <c r="A47" s="125"/>
      <c r="B47" s="125"/>
      <c r="C47" s="125"/>
      <c r="D47" s="125"/>
      <c r="E47" s="125"/>
      <c r="F47" s="125"/>
      <c r="G47" s="30"/>
      <c r="H47" s="30"/>
      <c r="I47" s="30"/>
      <c r="J47" s="30"/>
      <c r="K47" s="30"/>
    </row>
    <row r="48" spans="1:11" ht="39.75" customHeight="1">
      <c r="A48" s="125"/>
      <c r="B48" s="125"/>
      <c r="C48" s="125"/>
      <c r="D48" s="125"/>
      <c r="E48" s="125"/>
      <c r="F48" s="125"/>
      <c r="G48" s="30"/>
      <c r="H48" s="30"/>
      <c r="I48" s="30"/>
      <c r="J48" s="30"/>
      <c r="K48" s="30"/>
    </row>
    <row r="49" spans="1:11" ht="39.75" customHeight="1">
      <c r="A49" s="125"/>
      <c r="B49" s="125"/>
      <c r="C49" s="125"/>
      <c r="D49" s="125"/>
      <c r="E49" s="125"/>
      <c r="F49" s="125"/>
      <c r="G49" s="30"/>
      <c r="H49" s="30"/>
      <c r="I49" s="30"/>
      <c r="J49" s="30"/>
      <c r="K49" s="30"/>
    </row>
    <row r="50" spans="1:11" ht="39.75" customHeight="1">
      <c r="A50" s="125"/>
      <c r="B50" s="125"/>
      <c r="C50" s="125"/>
      <c r="D50" s="125"/>
      <c r="E50" s="125"/>
      <c r="F50" s="125"/>
      <c r="G50" s="30"/>
      <c r="H50" s="30"/>
      <c r="I50" s="30"/>
      <c r="J50" s="30"/>
      <c r="K50" s="30"/>
    </row>
    <row r="51" spans="1:11" ht="39.75" customHeight="1">
      <c r="A51" s="125"/>
      <c r="B51" s="125"/>
      <c r="C51" s="125"/>
      <c r="D51" s="125"/>
      <c r="E51" s="125"/>
      <c r="F51" s="125"/>
      <c r="G51" s="30"/>
      <c r="H51" s="30"/>
      <c r="I51" s="30"/>
      <c r="J51" s="30"/>
      <c r="K51" s="30"/>
    </row>
    <row r="52" spans="1:11" ht="39.75" customHeight="1">
      <c r="A52" s="125"/>
      <c r="B52" s="125"/>
      <c r="C52" s="125"/>
      <c r="D52" s="125"/>
      <c r="E52" s="125"/>
      <c r="F52" s="125"/>
      <c r="G52" s="30"/>
      <c r="H52" s="30"/>
      <c r="I52" s="30"/>
      <c r="J52" s="30"/>
      <c r="K52" s="30"/>
    </row>
    <row r="53" spans="1:11" ht="39.75" customHeight="1">
      <c r="A53" s="125"/>
      <c r="B53" s="125"/>
      <c r="C53" s="125"/>
      <c r="D53" s="125"/>
      <c r="E53" s="125"/>
      <c r="F53" s="125"/>
      <c r="G53" s="30"/>
      <c r="H53" s="30"/>
      <c r="I53" s="30"/>
      <c r="J53" s="30"/>
      <c r="K53" s="30"/>
    </row>
    <row r="54" spans="1:11" ht="39.75" customHeight="1">
      <c r="A54" s="125"/>
      <c r="B54" s="125"/>
      <c r="C54" s="125"/>
      <c r="D54" s="125"/>
      <c r="E54" s="125"/>
      <c r="F54" s="125"/>
      <c r="G54" s="30"/>
      <c r="H54" s="30"/>
      <c r="I54" s="30"/>
      <c r="J54" s="30"/>
      <c r="K54" s="30"/>
    </row>
    <row r="55" spans="1:11" ht="39.75" customHeight="1">
      <c r="A55" s="125"/>
      <c r="B55" s="125"/>
      <c r="C55" s="125"/>
      <c r="D55" s="125"/>
      <c r="E55" s="125"/>
      <c r="F55" s="125"/>
      <c r="G55" s="30"/>
      <c r="H55" s="30"/>
      <c r="I55" s="30"/>
      <c r="J55" s="30"/>
      <c r="K55" s="30"/>
    </row>
    <row r="56" spans="1:11" ht="39.75" customHeight="1">
      <c r="A56" s="125"/>
      <c r="B56" s="125"/>
      <c r="C56" s="125"/>
      <c r="D56" s="125"/>
      <c r="E56" s="125"/>
      <c r="F56" s="125"/>
      <c r="G56" s="30"/>
      <c r="H56" s="30"/>
      <c r="I56" s="30"/>
      <c r="J56" s="30"/>
      <c r="K56" s="30"/>
    </row>
    <row r="57" spans="1:11" ht="39.75" customHeight="1">
      <c r="A57" s="125"/>
      <c r="B57" s="125"/>
      <c r="C57" s="125"/>
      <c r="D57" s="125"/>
      <c r="E57" s="125"/>
      <c r="F57" s="125"/>
      <c r="G57" s="30"/>
      <c r="H57" s="30"/>
      <c r="I57" s="30"/>
      <c r="J57" s="30"/>
      <c r="K57" s="30"/>
    </row>
    <row r="58" spans="1:11" ht="39.75" customHeight="1">
      <c r="A58" s="125"/>
      <c r="B58" s="125"/>
      <c r="C58" s="125"/>
      <c r="D58" s="125"/>
      <c r="E58" s="125"/>
      <c r="F58" s="125"/>
      <c r="G58" s="30"/>
      <c r="H58" s="30"/>
      <c r="I58" s="30"/>
      <c r="J58" s="30"/>
      <c r="K58" s="30"/>
    </row>
    <row r="59" spans="1:11" ht="39.75" customHeight="1">
      <c r="A59" s="125"/>
      <c r="B59" s="125"/>
      <c r="C59" s="125"/>
      <c r="D59" s="125"/>
      <c r="E59" s="125"/>
      <c r="F59" s="125"/>
      <c r="G59" s="30"/>
      <c r="H59" s="30"/>
      <c r="I59" s="30"/>
      <c r="J59" s="30"/>
      <c r="K59" s="30"/>
    </row>
    <row r="60" spans="1:11" ht="39.75" customHeight="1">
      <c r="A60" s="125"/>
      <c r="B60" s="125"/>
      <c r="C60" s="125"/>
      <c r="D60" s="125"/>
      <c r="E60" s="125"/>
      <c r="F60" s="125"/>
      <c r="G60" s="30"/>
      <c r="H60" s="30"/>
      <c r="I60" s="30"/>
      <c r="J60" s="30"/>
      <c r="K60" s="30"/>
    </row>
    <row r="61" spans="1:11" ht="39.75" customHeight="1">
      <c r="A61" s="125"/>
      <c r="B61" s="125"/>
      <c r="C61" s="125"/>
      <c r="D61" s="125"/>
      <c r="E61" s="125"/>
      <c r="F61" s="125"/>
      <c r="G61" s="30"/>
      <c r="H61" s="30"/>
      <c r="I61" s="30"/>
      <c r="J61" s="30"/>
      <c r="K61" s="30"/>
    </row>
    <row r="62" spans="1:11" ht="39.75" customHeight="1">
      <c r="A62" s="125"/>
      <c r="B62" s="125"/>
      <c r="C62" s="125"/>
      <c r="D62" s="125"/>
      <c r="E62" s="125"/>
      <c r="F62" s="125"/>
      <c r="G62" s="30"/>
      <c r="H62" s="30"/>
      <c r="I62" s="30"/>
      <c r="J62" s="30"/>
      <c r="K62" s="30"/>
    </row>
    <row r="63" spans="1:11" ht="39.75" customHeight="1">
      <c r="A63" s="125"/>
      <c r="B63" s="125"/>
      <c r="C63" s="125"/>
      <c r="D63" s="125"/>
      <c r="E63" s="125"/>
      <c r="F63" s="125"/>
      <c r="G63" s="30"/>
      <c r="H63" s="30"/>
      <c r="I63" s="30"/>
      <c r="J63" s="30"/>
      <c r="K63" s="30"/>
    </row>
    <row r="64" spans="1:11" ht="39.75" customHeight="1">
      <c r="A64" s="125"/>
      <c r="B64" s="125"/>
      <c r="C64" s="125"/>
      <c r="D64" s="125"/>
      <c r="E64" s="125"/>
      <c r="F64" s="125"/>
      <c r="G64" s="30"/>
      <c r="H64" s="30"/>
      <c r="I64" s="30"/>
      <c r="J64" s="30"/>
      <c r="K64" s="30"/>
    </row>
    <row r="65" spans="1:11" ht="39.75" customHeight="1">
      <c r="A65" s="125"/>
      <c r="B65" s="125"/>
      <c r="C65" s="125"/>
      <c r="D65" s="125"/>
      <c r="E65" s="125"/>
      <c r="F65" s="125"/>
      <c r="G65" s="30"/>
      <c r="H65" s="30"/>
      <c r="I65" s="30"/>
      <c r="J65" s="30"/>
      <c r="K65" s="30"/>
    </row>
    <row r="66" spans="1:11" ht="39.75" customHeight="1">
      <c r="A66" s="125"/>
      <c r="B66" s="125"/>
      <c r="C66" s="125"/>
      <c r="D66" s="125"/>
      <c r="E66" s="125"/>
      <c r="F66" s="125"/>
      <c r="G66" s="30"/>
      <c r="H66" s="30"/>
      <c r="I66" s="30"/>
      <c r="J66" s="30"/>
      <c r="K66" s="30"/>
    </row>
    <row r="67" spans="1:11" ht="39.75" customHeight="1">
      <c r="A67" s="125"/>
      <c r="B67" s="125"/>
      <c r="C67" s="125"/>
      <c r="D67" s="125"/>
      <c r="E67" s="125"/>
      <c r="F67" s="125"/>
      <c r="G67" s="30"/>
      <c r="H67" s="30"/>
      <c r="I67" s="30"/>
      <c r="J67" s="30"/>
      <c r="K67" s="30"/>
    </row>
    <row r="68" spans="1:11" ht="39.75" customHeight="1">
      <c r="A68" s="125"/>
      <c r="B68" s="125"/>
      <c r="C68" s="125"/>
      <c r="D68" s="125"/>
      <c r="E68" s="125"/>
      <c r="F68" s="125"/>
      <c r="G68" s="30"/>
      <c r="H68" s="30"/>
      <c r="I68" s="30"/>
      <c r="J68" s="30"/>
      <c r="K68" s="30"/>
    </row>
    <row r="69" spans="1:11" ht="39.75" customHeight="1">
      <c r="A69" s="125"/>
      <c r="B69" s="125"/>
      <c r="C69" s="125"/>
      <c r="D69" s="125"/>
      <c r="E69" s="125"/>
      <c r="F69" s="125"/>
      <c r="G69" s="30"/>
      <c r="H69" s="30"/>
      <c r="I69" s="30"/>
      <c r="J69" s="30"/>
      <c r="K69" s="30"/>
    </row>
    <row r="70" spans="1:11" ht="39.75" customHeight="1">
      <c r="A70" s="125"/>
      <c r="B70" s="125"/>
      <c r="C70" s="125"/>
      <c r="D70" s="125"/>
      <c r="E70" s="125"/>
      <c r="F70" s="125"/>
      <c r="G70" s="30"/>
      <c r="H70" s="30"/>
      <c r="I70" s="30"/>
      <c r="J70" s="30"/>
      <c r="K70" s="30"/>
    </row>
    <row r="71" spans="1:11" ht="39.75" customHeight="1">
      <c r="A71" s="125"/>
      <c r="B71" s="125"/>
      <c r="C71" s="125"/>
      <c r="D71" s="125"/>
      <c r="E71" s="125"/>
      <c r="F71" s="125"/>
      <c r="G71" s="30"/>
      <c r="H71" s="30"/>
      <c r="I71" s="30"/>
      <c r="J71" s="30"/>
      <c r="K71" s="30"/>
    </row>
    <row r="72" spans="1:11" ht="39.75" customHeight="1">
      <c r="A72" s="125"/>
      <c r="B72" s="125"/>
      <c r="C72" s="125"/>
      <c r="D72" s="125"/>
      <c r="E72" s="125"/>
      <c r="F72" s="125"/>
      <c r="G72" s="30"/>
      <c r="H72" s="30"/>
      <c r="I72" s="30"/>
      <c r="J72" s="30"/>
      <c r="K72" s="30"/>
    </row>
    <row r="73" spans="1:11" ht="39.75" customHeight="1">
      <c r="A73" s="125"/>
      <c r="B73" s="125"/>
      <c r="C73" s="125"/>
      <c r="D73" s="125"/>
      <c r="E73" s="125"/>
      <c r="F73" s="125"/>
      <c r="G73" s="30"/>
      <c r="H73" s="30"/>
      <c r="I73" s="30"/>
      <c r="J73" s="30"/>
      <c r="K73" s="30"/>
    </row>
    <row r="74" spans="1:11" ht="39.75" customHeight="1">
      <c r="A74" s="125"/>
      <c r="B74" s="125"/>
      <c r="C74" s="125"/>
      <c r="D74" s="125"/>
      <c r="E74" s="125"/>
      <c r="F74" s="125"/>
      <c r="G74" s="30"/>
      <c r="H74" s="30"/>
      <c r="I74" s="30"/>
      <c r="J74" s="30"/>
      <c r="K74" s="30"/>
    </row>
    <row r="75" spans="1:11" ht="39.75" customHeight="1">
      <c r="A75" s="125"/>
      <c r="B75" s="125"/>
      <c r="C75" s="125"/>
      <c r="D75" s="125"/>
      <c r="E75" s="125"/>
      <c r="F75" s="125"/>
      <c r="G75" s="30"/>
      <c r="H75" s="30"/>
      <c r="I75" s="30"/>
      <c r="J75" s="30"/>
      <c r="K75" s="30"/>
    </row>
    <row r="76" spans="1:11" ht="39.75" customHeight="1">
      <c r="A76" s="125"/>
      <c r="B76" s="125"/>
      <c r="C76" s="125"/>
      <c r="D76" s="125"/>
      <c r="E76" s="125"/>
      <c r="F76" s="125"/>
      <c r="G76" s="30"/>
      <c r="H76" s="30"/>
      <c r="I76" s="30"/>
      <c r="J76" s="30"/>
      <c r="K76" s="30"/>
    </row>
    <row r="77" spans="1:11" ht="39.75" customHeight="1">
      <c r="A77" s="125"/>
      <c r="B77" s="125"/>
      <c r="C77" s="125"/>
      <c r="D77" s="125"/>
      <c r="E77" s="125"/>
      <c r="F77" s="125"/>
      <c r="G77" s="30"/>
      <c r="H77" s="30"/>
      <c r="I77" s="30"/>
      <c r="J77" s="30"/>
      <c r="K77" s="30"/>
    </row>
    <row r="78" spans="1:11" ht="39.75" customHeight="1">
      <c r="A78" s="125"/>
      <c r="B78" s="125"/>
      <c r="C78" s="125"/>
      <c r="D78" s="125"/>
      <c r="E78" s="125"/>
      <c r="F78" s="125"/>
      <c r="G78" s="30"/>
      <c r="H78" s="30"/>
      <c r="I78" s="30"/>
      <c r="J78" s="30"/>
      <c r="K78" s="30"/>
    </row>
    <row r="79" spans="1:11" ht="39.75" customHeight="1">
      <c r="A79" s="125"/>
      <c r="B79" s="125"/>
      <c r="C79" s="125"/>
      <c r="D79" s="125"/>
      <c r="E79" s="125"/>
      <c r="F79" s="125"/>
      <c r="G79" s="30"/>
      <c r="H79" s="30"/>
      <c r="I79" s="30"/>
      <c r="J79" s="30"/>
      <c r="K79" s="30"/>
    </row>
    <row r="80" spans="1:11" ht="39.75" customHeight="1">
      <c r="A80" s="125"/>
      <c r="B80" s="125"/>
      <c r="C80" s="125"/>
      <c r="D80" s="125"/>
      <c r="E80" s="125"/>
      <c r="F80" s="125"/>
      <c r="G80" s="30"/>
      <c r="H80" s="30"/>
      <c r="I80" s="30"/>
      <c r="J80" s="30"/>
      <c r="K80" s="30"/>
    </row>
    <row r="81" spans="1:11" ht="39.75" customHeight="1">
      <c r="A81" s="125"/>
      <c r="B81" s="125"/>
      <c r="C81" s="125"/>
      <c r="D81" s="125"/>
      <c r="E81" s="125"/>
      <c r="F81" s="125"/>
      <c r="G81" s="30"/>
      <c r="H81" s="30"/>
      <c r="I81" s="30"/>
      <c r="J81" s="30"/>
      <c r="K81" s="30"/>
    </row>
    <row r="82" spans="1:11" ht="39.75" customHeight="1">
      <c r="A82" s="125"/>
      <c r="B82" s="125"/>
      <c r="C82" s="125"/>
      <c r="D82" s="125"/>
      <c r="E82" s="125"/>
      <c r="F82" s="125"/>
      <c r="G82" s="30"/>
      <c r="H82" s="30"/>
      <c r="I82" s="30"/>
      <c r="J82" s="30"/>
      <c r="K82" s="30"/>
    </row>
    <row r="83" spans="1:11" ht="39.75" customHeight="1">
      <c r="A83" s="125"/>
      <c r="B83" s="125"/>
      <c r="C83" s="125"/>
      <c r="D83" s="125"/>
      <c r="E83" s="125"/>
      <c r="F83" s="125"/>
      <c r="G83" s="30"/>
      <c r="H83" s="30"/>
      <c r="I83" s="30"/>
      <c r="J83" s="30"/>
      <c r="K83" s="30"/>
    </row>
    <row r="84" spans="1:11" ht="39.75" customHeight="1">
      <c r="A84" s="125"/>
      <c r="B84" s="125"/>
      <c r="C84" s="125"/>
      <c r="D84" s="125"/>
      <c r="E84" s="125"/>
      <c r="F84" s="125"/>
      <c r="G84" s="30"/>
      <c r="H84" s="30"/>
      <c r="I84" s="30"/>
      <c r="J84" s="30"/>
      <c r="K84" s="30"/>
    </row>
    <row r="85" spans="1:11" ht="39.75" customHeight="1">
      <c r="A85" s="125"/>
      <c r="B85" s="125"/>
      <c r="C85" s="125"/>
      <c r="D85" s="125"/>
      <c r="E85" s="125"/>
      <c r="F85" s="125"/>
      <c r="G85" s="30"/>
      <c r="H85" s="30"/>
      <c r="I85" s="30"/>
      <c r="J85" s="30"/>
      <c r="K85" s="30"/>
    </row>
    <row r="86" spans="1:11" ht="39.75" customHeight="1">
      <c r="A86" s="125"/>
      <c r="B86" s="125"/>
      <c r="C86" s="125"/>
      <c r="D86" s="125"/>
      <c r="E86" s="125"/>
      <c r="F86" s="125"/>
      <c r="G86" s="30"/>
      <c r="H86" s="30"/>
      <c r="I86" s="30"/>
      <c r="J86" s="30"/>
      <c r="K86" s="30"/>
    </row>
    <row r="87" spans="1:11" ht="39.75" customHeight="1">
      <c r="A87" s="125"/>
      <c r="B87" s="125"/>
      <c r="C87" s="125"/>
      <c r="D87" s="125"/>
      <c r="E87" s="125"/>
      <c r="F87" s="125"/>
      <c r="G87" s="30"/>
      <c r="H87" s="30"/>
      <c r="I87" s="30"/>
      <c r="J87" s="30"/>
      <c r="K87" s="30"/>
    </row>
    <row r="88" spans="1:11" ht="39.75" customHeight="1">
      <c r="A88" s="125"/>
      <c r="B88" s="125"/>
      <c r="C88" s="125"/>
      <c r="D88" s="125"/>
      <c r="E88" s="125"/>
      <c r="F88" s="125"/>
      <c r="G88" s="30"/>
      <c r="H88" s="30"/>
      <c r="I88" s="30"/>
      <c r="J88" s="30"/>
      <c r="K88" s="30"/>
    </row>
    <row r="89" spans="1:11" ht="39.75" customHeight="1">
      <c r="A89" s="125"/>
      <c r="B89" s="125"/>
      <c r="C89" s="125"/>
      <c r="D89" s="125"/>
      <c r="E89" s="125"/>
      <c r="F89" s="125"/>
      <c r="G89" s="30"/>
      <c r="H89" s="30"/>
      <c r="I89" s="30"/>
      <c r="J89" s="30"/>
      <c r="K89" s="30"/>
    </row>
    <row r="90" spans="1:11" ht="39.75" customHeight="1">
      <c r="A90" s="125"/>
      <c r="B90" s="125"/>
      <c r="C90" s="125"/>
      <c r="D90" s="125"/>
      <c r="E90" s="125"/>
      <c r="F90" s="125"/>
      <c r="G90" s="30"/>
      <c r="H90" s="30"/>
      <c r="I90" s="30"/>
      <c r="J90" s="30"/>
      <c r="K90" s="30"/>
    </row>
    <row r="91" spans="1:11" ht="39.75" customHeight="1">
      <c r="A91" s="125"/>
      <c r="B91" s="125"/>
      <c r="C91" s="125"/>
      <c r="D91" s="125"/>
      <c r="E91" s="125"/>
      <c r="F91" s="125"/>
      <c r="G91" s="30"/>
      <c r="H91" s="30"/>
      <c r="I91" s="30"/>
      <c r="J91" s="30"/>
      <c r="K91" s="30"/>
    </row>
    <row r="92" spans="1:11" ht="39.75" customHeight="1">
      <c r="A92" s="125"/>
      <c r="B92" s="125"/>
      <c r="C92" s="125"/>
      <c r="D92" s="125"/>
      <c r="E92" s="125"/>
      <c r="F92" s="125"/>
      <c r="G92" s="30"/>
      <c r="H92" s="30"/>
      <c r="I92" s="30"/>
      <c r="J92" s="30"/>
      <c r="K92" s="30"/>
    </row>
    <row r="93" spans="1:11" ht="39.75" customHeight="1">
      <c r="A93" s="125"/>
      <c r="B93" s="125"/>
      <c r="C93" s="125"/>
      <c r="D93" s="125"/>
      <c r="E93" s="125"/>
      <c r="F93" s="125"/>
      <c r="G93" s="30"/>
      <c r="H93" s="30"/>
      <c r="I93" s="30"/>
      <c r="J93" s="30"/>
      <c r="K93" s="30"/>
    </row>
    <row r="94" spans="1:11" ht="39.75" customHeight="1">
      <c r="A94" s="125"/>
      <c r="B94" s="125"/>
      <c r="C94" s="125"/>
      <c r="D94" s="125"/>
      <c r="E94" s="125"/>
      <c r="F94" s="125"/>
      <c r="G94" s="30"/>
      <c r="H94" s="30"/>
      <c r="I94" s="30"/>
      <c r="J94" s="30"/>
      <c r="K94" s="30"/>
    </row>
    <row r="95" spans="1:11" ht="39.75" customHeight="1">
      <c r="A95" s="125"/>
      <c r="B95" s="125"/>
      <c r="C95" s="125"/>
      <c r="D95" s="125"/>
      <c r="E95" s="125"/>
      <c r="F95" s="125"/>
      <c r="G95" s="30"/>
      <c r="H95" s="30"/>
      <c r="I95" s="30"/>
      <c r="J95" s="30"/>
      <c r="K95" s="30"/>
    </row>
    <row r="96" spans="1:11" ht="39.75" customHeight="1">
      <c r="A96" s="125"/>
      <c r="B96" s="125"/>
      <c r="C96" s="125"/>
      <c r="D96" s="125"/>
      <c r="E96" s="125"/>
      <c r="F96" s="125"/>
      <c r="G96" s="30"/>
      <c r="H96" s="30"/>
      <c r="I96" s="30"/>
      <c r="J96" s="30"/>
      <c r="K96" s="30"/>
    </row>
    <row r="97" spans="1:11" ht="39.75" customHeight="1">
      <c r="A97" s="125"/>
      <c r="B97" s="125"/>
      <c r="C97" s="125"/>
      <c r="D97" s="125"/>
      <c r="E97" s="125"/>
      <c r="F97" s="125"/>
      <c r="G97" s="30"/>
      <c r="H97" s="30"/>
      <c r="I97" s="30"/>
      <c r="J97" s="30"/>
      <c r="K97" s="30"/>
    </row>
    <row r="98" spans="1:11" ht="39.75" customHeight="1">
      <c r="A98" s="125"/>
      <c r="B98" s="125"/>
      <c r="C98" s="125"/>
      <c r="D98" s="125"/>
      <c r="E98" s="125"/>
      <c r="F98" s="125"/>
      <c r="G98" s="30"/>
      <c r="H98" s="30"/>
      <c r="I98" s="30"/>
      <c r="J98" s="30"/>
      <c r="K98" s="30"/>
    </row>
    <row r="99" spans="1:11" ht="39.75" customHeight="1">
      <c r="A99" s="30"/>
      <c r="B99" s="30"/>
      <c r="C99" s="30"/>
      <c r="D99" s="30"/>
      <c r="E99" s="30"/>
      <c r="F99" s="30"/>
      <c r="G99" s="30"/>
      <c r="H99" s="30"/>
      <c r="I99" s="30"/>
      <c r="J99" s="30"/>
      <c r="K99" s="30"/>
    </row>
    <row r="100" spans="1:11" ht="39.75" customHeight="1">
      <c r="A100" s="30"/>
      <c r="B100" s="30"/>
      <c r="C100" s="30"/>
      <c r="D100" s="30"/>
      <c r="E100" s="30"/>
      <c r="F100" s="30"/>
      <c r="G100" s="30"/>
      <c r="H100" s="30"/>
      <c r="I100" s="30"/>
      <c r="J100" s="30"/>
      <c r="K100" s="30"/>
    </row>
  </sheetData>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F02AA-814C-4252-9641-798E3E30B0D3}">
  <dimension ref="A1:DL442"/>
  <sheetViews>
    <sheetView workbookViewId="0">
      <selection activeCell="F8" sqref="F8"/>
    </sheetView>
  </sheetViews>
  <sheetFormatPr defaultColWidth="12.75" defaultRowHeight="15.75"/>
  <cols>
    <col min="1" max="3" width="30.875" customWidth="1"/>
    <col min="4" max="6" width="7.625" style="299" customWidth="1"/>
    <col min="7" max="116" width="12.75" style="299"/>
  </cols>
  <sheetData>
    <row r="1" spans="1:116" s="296" customFormat="1" ht="39.75" customHeight="1">
      <c r="A1" s="294"/>
      <c r="B1" s="295"/>
      <c r="C1" s="295"/>
      <c r="D1" s="295"/>
      <c r="E1" s="295"/>
      <c r="F1" s="295"/>
      <c r="G1" s="295"/>
      <c r="H1" s="295"/>
      <c r="I1" s="295"/>
      <c r="J1" s="295"/>
      <c r="K1" s="295"/>
    </row>
    <row r="2" spans="1:116" s="248" customFormat="1" ht="39.75" customHeight="1">
      <c r="A2" s="292" t="s">
        <v>308</v>
      </c>
      <c r="B2" s="293" t="s">
        <v>309</v>
      </c>
      <c r="C2" s="293" t="s">
        <v>310</v>
      </c>
      <c r="D2" s="300"/>
      <c r="E2" s="300"/>
      <c r="F2" s="300"/>
      <c r="G2" s="295"/>
      <c r="H2" s="295"/>
      <c r="I2" s="295"/>
      <c r="J2" s="295"/>
      <c r="K2" s="295"/>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A2" s="296"/>
      <c r="BB2" s="296"/>
      <c r="BC2" s="296"/>
      <c r="BD2" s="296"/>
      <c r="BE2" s="296"/>
      <c r="BF2" s="296"/>
      <c r="BG2" s="296"/>
      <c r="BH2" s="296"/>
      <c r="BI2" s="296"/>
      <c r="BJ2" s="296"/>
      <c r="BK2" s="296"/>
      <c r="BL2" s="296"/>
      <c r="BM2" s="296"/>
      <c r="BN2" s="296"/>
      <c r="BO2" s="296"/>
      <c r="BP2" s="296"/>
      <c r="BQ2" s="296"/>
      <c r="BR2" s="296"/>
      <c r="BS2" s="296"/>
      <c r="BT2" s="296"/>
      <c r="BU2" s="296"/>
      <c r="BV2" s="296"/>
      <c r="BW2" s="296"/>
      <c r="BX2" s="296"/>
      <c r="BY2" s="296"/>
      <c r="BZ2" s="296"/>
      <c r="CA2" s="296"/>
      <c r="CB2" s="296"/>
      <c r="CC2" s="296"/>
      <c r="CD2" s="296"/>
      <c r="CE2" s="296"/>
      <c r="CF2" s="296"/>
      <c r="CG2" s="296"/>
      <c r="CH2" s="296"/>
      <c r="CI2" s="296"/>
      <c r="CJ2" s="296"/>
      <c r="CK2" s="296"/>
      <c r="CL2" s="296"/>
      <c r="CM2" s="296"/>
      <c r="CN2" s="296"/>
      <c r="CO2" s="296"/>
      <c r="CP2" s="296"/>
      <c r="CQ2" s="296"/>
      <c r="CR2" s="296"/>
      <c r="CS2" s="296"/>
      <c r="CT2" s="296"/>
      <c r="CU2" s="296"/>
      <c r="CV2" s="296"/>
      <c r="CW2" s="296"/>
      <c r="CX2" s="296"/>
      <c r="CY2" s="296"/>
      <c r="CZ2" s="296"/>
      <c r="DA2" s="296"/>
      <c r="DB2" s="296"/>
      <c r="DC2" s="296"/>
      <c r="DD2" s="296"/>
      <c r="DE2" s="296"/>
      <c r="DF2" s="296"/>
      <c r="DG2" s="296"/>
      <c r="DH2" s="296"/>
      <c r="DI2" s="296"/>
      <c r="DJ2" s="296"/>
      <c r="DK2" s="296"/>
      <c r="DL2" s="296"/>
    </row>
    <row r="3" spans="1:116" ht="39.75" customHeight="1">
      <c r="A3" s="285" t="s">
        <v>311</v>
      </c>
      <c r="B3" s="286">
        <v>495000</v>
      </c>
      <c r="C3" s="287">
        <f>B3/$B$6</f>
        <v>0.33</v>
      </c>
      <c r="D3" s="301"/>
      <c r="E3" s="301"/>
      <c r="F3" s="301"/>
      <c r="G3" s="302"/>
      <c r="H3" s="302"/>
      <c r="I3" s="302"/>
      <c r="J3" s="302"/>
      <c r="K3" s="302"/>
    </row>
    <row r="4" spans="1:116" ht="39.75" customHeight="1">
      <c r="A4" s="285" t="s">
        <v>312</v>
      </c>
      <c r="B4" s="286">
        <v>495000</v>
      </c>
      <c r="C4" s="287">
        <f>B4/$B$6</f>
        <v>0.33</v>
      </c>
      <c r="D4" s="301"/>
      <c r="E4" s="301"/>
      <c r="F4" s="301"/>
      <c r="G4" s="302"/>
      <c r="H4" s="302"/>
      <c r="I4" s="302"/>
      <c r="J4" s="302"/>
      <c r="K4" s="302"/>
    </row>
    <row r="5" spans="1:116" ht="39.75" customHeight="1">
      <c r="A5" s="285" t="s">
        <v>314</v>
      </c>
      <c r="B5" s="288">
        <v>510000</v>
      </c>
      <c r="C5" s="287">
        <f>B5/$B$6</f>
        <v>0.34</v>
      </c>
      <c r="D5" s="301"/>
      <c r="E5" s="301"/>
      <c r="F5" s="301"/>
      <c r="G5" s="302"/>
      <c r="H5" s="302"/>
      <c r="I5" s="302"/>
      <c r="J5" s="302"/>
      <c r="K5" s="302"/>
    </row>
    <row r="6" spans="1:116" ht="39.75" customHeight="1">
      <c r="A6" s="289" t="s">
        <v>54</v>
      </c>
      <c r="B6" s="290">
        <f>SUM(B3:B5)</f>
        <v>1500000</v>
      </c>
      <c r="C6" s="291">
        <f>SUM(C3:C5)</f>
        <v>1</v>
      </c>
      <c r="D6" s="298"/>
      <c r="E6" s="298"/>
      <c r="F6" s="298"/>
      <c r="G6" s="298"/>
      <c r="H6" s="298"/>
      <c r="I6" s="298"/>
      <c r="J6" s="298"/>
      <c r="K6" s="298"/>
    </row>
    <row r="7" spans="1:116" s="299" customFormat="1" ht="39.75" customHeight="1">
      <c r="A7" s="297"/>
      <c r="B7" s="297"/>
      <c r="C7" s="297"/>
      <c r="D7" s="297"/>
      <c r="E7" s="297"/>
      <c r="F7" s="297"/>
      <c r="G7" s="298"/>
      <c r="H7" s="298"/>
      <c r="I7" s="298"/>
      <c r="J7" s="298"/>
      <c r="K7" s="298"/>
    </row>
    <row r="8" spans="1:116" s="299" customFormat="1" ht="39.75" customHeight="1">
      <c r="A8" s="297"/>
      <c r="B8" s="297"/>
      <c r="C8" s="297"/>
      <c r="D8" s="297"/>
      <c r="E8" s="297"/>
      <c r="F8" s="297"/>
      <c r="G8" s="298"/>
      <c r="H8" s="298"/>
      <c r="I8" s="298"/>
      <c r="J8" s="298"/>
      <c r="K8" s="298"/>
    </row>
    <row r="9" spans="1:116" s="299" customFormat="1" ht="39.75" customHeight="1">
      <c r="A9" s="297"/>
      <c r="B9" s="297"/>
      <c r="C9" s="297"/>
      <c r="D9" s="297"/>
      <c r="E9" s="297"/>
      <c r="F9" s="297"/>
      <c r="G9" s="298"/>
      <c r="H9" s="298"/>
      <c r="I9" s="298"/>
      <c r="J9" s="298"/>
      <c r="K9" s="298"/>
    </row>
    <row r="10" spans="1:116" s="299" customFormat="1" ht="39.75" customHeight="1">
      <c r="A10" s="297"/>
      <c r="B10" s="297"/>
      <c r="C10" s="297"/>
      <c r="D10" s="297"/>
      <c r="E10" s="297"/>
      <c r="F10" s="297"/>
      <c r="G10" s="298"/>
      <c r="H10" s="298"/>
      <c r="I10" s="298"/>
      <c r="J10" s="298"/>
      <c r="K10" s="298"/>
    </row>
    <row r="11" spans="1:116" s="299" customFormat="1" ht="39.75" customHeight="1">
      <c r="A11" s="297"/>
      <c r="B11" s="297"/>
      <c r="C11" s="297"/>
      <c r="D11" s="297"/>
      <c r="E11" s="297"/>
      <c r="F11" s="297"/>
      <c r="G11" s="298"/>
      <c r="H11" s="298"/>
      <c r="I11" s="298"/>
      <c r="J11" s="298"/>
      <c r="K11" s="298"/>
    </row>
    <row r="12" spans="1:116" s="299" customFormat="1" ht="39.75" customHeight="1">
      <c r="A12" s="297"/>
      <c r="B12" s="297"/>
      <c r="C12" s="297"/>
      <c r="D12" s="297"/>
      <c r="E12" s="297"/>
      <c r="F12" s="297"/>
      <c r="G12" s="298"/>
      <c r="H12" s="298"/>
      <c r="I12" s="298"/>
      <c r="J12" s="298"/>
      <c r="K12" s="298"/>
    </row>
    <row r="13" spans="1:116" s="299" customFormat="1" ht="39.75" customHeight="1">
      <c r="A13" s="297"/>
      <c r="B13" s="297"/>
      <c r="C13" s="297"/>
      <c r="D13" s="297"/>
      <c r="E13" s="297"/>
      <c r="F13" s="297"/>
      <c r="G13" s="298"/>
      <c r="H13" s="298"/>
      <c r="I13" s="298"/>
      <c r="J13" s="298"/>
      <c r="K13" s="298"/>
    </row>
    <row r="14" spans="1:116" s="299" customFormat="1" ht="39.75" customHeight="1">
      <c r="A14" s="297"/>
      <c r="B14" s="297"/>
      <c r="C14" s="297"/>
      <c r="D14" s="297"/>
      <c r="E14" s="297"/>
      <c r="F14" s="297"/>
      <c r="G14" s="298"/>
      <c r="H14" s="298"/>
      <c r="I14" s="298"/>
      <c r="J14" s="298"/>
      <c r="K14" s="298"/>
    </row>
    <row r="15" spans="1:116" s="299" customFormat="1" ht="39.75" customHeight="1">
      <c r="A15" s="297"/>
      <c r="B15" s="297"/>
      <c r="C15" s="297"/>
      <c r="D15" s="297"/>
      <c r="E15" s="297"/>
      <c r="F15" s="297"/>
      <c r="G15" s="298"/>
      <c r="H15" s="298"/>
      <c r="I15" s="298"/>
      <c r="J15" s="298"/>
      <c r="K15" s="298"/>
    </row>
    <row r="16" spans="1:116" s="299" customFormat="1" ht="39.75" customHeight="1">
      <c r="A16" s="297"/>
      <c r="B16" s="297"/>
      <c r="C16" s="297"/>
      <c r="D16" s="297"/>
      <c r="E16" s="297"/>
      <c r="F16" s="297"/>
      <c r="G16" s="298"/>
      <c r="H16" s="298"/>
      <c r="I16" s="298"/>
      <c r="J16" s="298"/>
      <c r="K16" s="298"/>
    </row>
    <row r="17" spans="1:11" s="299" customFormat="1" ht="39.75" customHeight="1">
      <c r="A17" s="297"/>
      <c r="B17" s="297"/>
      <c r="C17" s="297"/>
      <c r="D17" s="297"/>
      <c r="E17" s="297"/>
      <c r="F17" s="297"/>
      <c r="G17" s="298"/>
      <c r="H17" s="298"/>
      <c r="I17" s="298"/>
      <c r="J17" s="298"/>
      <c r="K17" s="298"/>
    </row>
    <row r="18" spans="1:11" s="299" customFormat="1" ht="39.75" customHeight="1">
      <c r="A18" s="297"/>
      <c r="B18" s="297"/>
      <c r="C18" s="297"/>
      <c r="D18" s="297"/>
      <c r="E18" s="297"/>
      <c r="F18" s="297"/>
      <c r="G18" s="298"/>
      <c r="H18" s="298"/>
      <c r="I18" s="298"/>
      <c r="J18" s="298"/>
      <c r="K18" s="298"/>
    </row>
    <row r="19" spans="1:11" s="299" customFormat="1" ht="39.75" customHeight="1">
      <c r="A19" s="297"/>
      <c r="B19" s="297"/>
      <c r="C19" s="297"/>
      <c r="D19" s="297"/>
      <c r="E19" s="297"/>
      <c r="F19" s="297"/>
      <c r="G19" s="298"/>
      <c r="H19" s="298"/>
      <c r="I19" s="298"/>
      <c r="J19" s="298"/>
      <c r="K19" s="298"/>
    </row>
    <row r="20" spans="1:11" s="299" customFormat="1" ht="39.75" customHeight="1">
      <c r="A20" s="297"/>
      <c r="B20" s="297"/>
      <c r="C20" s="297"/>
      <c r="D20" s="297"/>
      <c r="E20" s="297"/>
      <c r="F20" s="297"/>
      <c r="G20" s="298"/>
      <c r="H20" s="298"/>
      <c r="I20" s="298"/>
      <c r="J20" s="298"/>
      <c r="K20" s="298"/>
    </row>
    <row r="21" spans="1:11" s="299" customFormat="1" ht="39.75" customHeight="1">
      <c r="A21" s="297"/>
      <c r="B21" s="297"/>
      <c r="C21" s="297"/>
      <c r="D21" s="297"/>
      <c r="E21" s="297"/>
      <c r="F21" s="297"/>
      <c r="G21" s="298"/>
      <c r="H21" s="298"/>
      <c r="I21" s="298"/>
      <c r="J21" s="298"/>
      <c r="K21" s="298"/>
    </row>
    <row r="22" spans="1:11" s="299" customFormat="1" ht="39.75" customHeight="1">
      <c r="A22" s="297"/>
      <c r="B22" s="297"/>
      <c r="C22" s="297"/>
      <c r="D22" s="297"/>
      <c r="E22" s="297"/>
      <c r="F22" s="297"/>
      <c r="G22" s="298"/>
      <c r="H22" s="298"/>
      <c r="I22" s="298"/>
      <c r="J22" s="298"/>
      <c r="K22" s="298"/>
    </row>
    <row r="23" spans="1:11" s="299" customFormat="1" ht="39.75" customHeight="1">
      <c r="A23" s="297"/>
      <c r="B23" s="297"/>
      <c r="C23" s="297"/>
      <c r="D23" s="297"/>
      <c r="E23" s="297"/>
      <c r="F23" s="297"/>
      <c r="G23" s="298"/>
      <c r="H23" s="298"/>
      <c r="I23" s="298"/>
      <c r="J23" s="298"/>
      <c r="K23" s="298"/>
    </row>
    <row r="24" spans="1:11" s="299" customFormat="1" ht="39.75" customHeight="1">
      <c r="A24" s="297"/>
      <c r="B24" s="297"/>
      <c r="C24" s="297"/>
      <c r="D24" s="297"/>
      <c r="E24" s="297"/>
      <c r="F24" s="297"/>
      <c r="G24" s="298"/>
      <c r="H24" s="298"/>
      <c r="I24" s="298"/>
      <c r="J24" s="298"/>
      <c r="K24" s="298"/>
    </row>
    <row r="25" spans="1:11" s="299" customFormat="1" ht="39.75" customHeight="1">
      <c r="A25" s="297"/>
      <c r="B25" s="297"/>
      <c r="C25" s="297"/>
      <c r="D25" s="297"/>
      <c r="E25" s="297"/>
      <c r="F25" s="297"/>
      <c r="G25" s="298"/>
      <c r="H25" s="298"/>
      <c r="I25" s="298"/>
      <c r="J25" s="298"/>
      <c r="K25" s="298"/>
    </row>
    <row r="26" spans="1:11" s="299" customFormat="1" ht="39.75" customHeight="1">
      <c r="A26" s="297"/>
      <c r="B26" s="297"/>
      <c r="C26" s="297"/>
      <c r="D26" s="297"/>
      <c r="E26" s="297"/>
      <c r="F26" s="297"/>
      <c r="G26" s="298"/>
      <c r="H26" s="298"/>
      <c r="I26" s="298"/>
      <c r="J26" s="298"/>
      <c r="K26" s="298"/>
    </row>
    <row r="27" spans="1:11" s="299" customFormat="1" ht="39.75" customHeight="1">
      <c r="A27" s="297"/>
      <c r="B27" s="297"/>
      <c r="C27" s="297"/>
      <c r="D27" s="297"/>
      <c r="E27" s="297"/>
      <c r="F27" s="297"/>
      <c r="G27" s="298"/>
      <c r="H27" s="298"/>
      <c r="I27" s="298"/>
      <c r="J27" s="298"/>
      <c r="K27" s="298"/>
    </row>
    <row r="28" spans="1:11" s="299" customFormat="1" ht="39.75" customHeight="1">
      <c r="A28" s="297"/>
      <c r="B28" s="297"/>
      <c r="C28" s="297"/>
      <c r="D28" s="297"/>
      <c r="E28" s="297"/>
      <c r="F28" s="297"/>
      <c r="G28" s="298"/>
      <c r="H28" s="298"/>
      <c r="I28" s="298"/>
      <c r="J28" s="298"/>
      <c r="K28" s="298"/>
    </row>
    <row r="29" spans="1:11" s="299" customFormat="1" ht="39.75" customHeight="1">
      <c r="A29" s="297"/>
      <c r="B29" s="297"/>
      <c r="C29" s="297"/>
      <c r="D29" s="297"/>
      <c r="E29" s="297"/>
      <c r="F29" s="297"/>
      <c r="G29" s="298"/>
      <c r="H29" s="298"/>
      <c r="I29" s="298"/>
      <c r="J29" s="298"/>
      <c r="K29" s="298"/>
    </row>
    <row r="30" spans="1:11" s="299" customFormat="1" ht="39.75" customHeight="1">
      <c r="A30" s="297"/>
      <c r="B30" s="297"/>
      <c r="C30" s="297"/>
      <c r="D30" s="297"/>
      <c r="E30" s="297"/>
      <c r="F30" s="297"/>
      <c r="G30" s="298"/>
      <c r="H30" s="298"/>
      <c r="I30" s="298"/>
      <c r="J30" s="298"/>
      <c r="K30" s="298"/>
    </row>
    <row r="31" spans="1:11" s="299" customFormat="1" ht="39.75" customHeight="1">
      <c r="A31" s="297"/>
      <c r="B31" s="297"/>
      <c r="C31" s="297"/>
      <c r="D31" s="297"/>
      <c r="E31" s="297"/>
      <c r="F31" s="297"/>
      <c r="G31" s="298"/>
      <c r="H31" s="298"/>
      <c r="I31" s="298"/>
      <c r="J31" s="298"/>
      <c r="K31" s="298"/>
    </row>
    <row r="32" spans="1:11" s="299" customFormat="1" ht="39.75" customHeight="1">
      <c r="A32" s="297"/>
      <c r="B32" s="297"/>
      <c r="C32" s="297"/>
      <c r="D32" s="297"/>
      <c r="E32" s="297"/>
      <c r="F32" s="297"/>
      <c r="G32" s="298"/>
      <c r="H32" s="298"/>
      <c r="I32" s="298"/>
      <c r="J32" s="298"/>
      <c r="K32" s="298"/>
    </row>
    <row r="33" spans="1:11" s="299" customFormat="1" ht="39.75" customHeight="1">
      <c r="A33" s="297"/>
      <c r="B33" s="297"/>
      <c r="C33" s="297"/>
      <c r="D33" s="297"/>
      <c r="E33" s="297"/>
      <c r="F33" s="297"/>
      <c r="G33" s="298"/>
      <c r="H33" s="298"/>
      <c r="I33" s="298"/>
      <c r="J33" s="298"/>
      <c r="K33" s="298"/>
    </row>
    <row r="34" spans="1:11" s="299" customFormat="1" ht="39.75" customHeight="1">
      <c r="A34" s="297"/>
      <c r="B34" s="297"/>
      <c r="C34" s="297"/>
      <c r="D34" s="297"/>
      <c r="E34" s="297"/>
      <c r="F34" s="297"/>
      <c r="G34" s="298"/>
      <c r="H34" s="298"/>
      <c r="I34" s="298"/>
      <c r="J34" s="298"/>
      <c r="K34" s="298"/>
    </row>
    <row r="35" spans="1:11" s="299" customFormat="1" ht="39.75" customHeight="1">
      <c r="A35" s="297"/>
      <c r="B35" s="297"/>
      <c r="C35" s="297"/>
      <c r="D35" s="297"/>
      <c r="E35" s="297"/>
      <c r="F35" s="297"/>
      <c r="G35" s="298"/>
      <c r="H35" s="298"/>
      <c r="I35" s="298"/>
      <c r="J35" s="298"/>
      <c r="K35" s="298"/>
    </row>
    <row r="36" spans="1:11" s="299" customFormat="1" ht="39.75" customHeight="1">
      <c r="A36" s="297"/>
      <c r="B36" s="297"/>
      <c r="C36" s="297"/>
      <c r="D36" s="297"/>
      <c r="E36" s="297"/>
      <c r="F36" s="297"/>
      <c r="G36" s="298"/>
      <c r="H36" s="298"/>
      <c r="I36" s="298"/>
      <c r="J36" s="298"/>
      <c r="K36" s="298"/>
    </row>
    <row r="37" spans="1:11" s="299" customFormat="1" ht="39.75" customHeight="1">
      <c r="A37" s="297"/>
      <c r="B37" s="297"/>
      <c r="C37" s="297"/>
      <c r="D37" s="297"/>
      <c r="E37" s="297"/>
      <c r="F37" s="297"/>
      <c r="G37" s="298"/>
      <c r="H37" s="298"/>
      <c r="I37" s="298"/>
      <c r="J37" s="298"/>
      <c r="K37" s="298"/>
    </row>
    <row r="38" spans="1:11" s="299" customFormat="1" ht="39.75" customHeight="1">
      <c r="A38" s="297"/>
      <c r="B38" s="297"/>
      <c r="C38" s="297"/>
      <c r="D38" s="297"/>
      <c r="E38" s="297"/>
      <c r="F38" s="297"/>
      <c r="G38" s="298"/>
      <c r="H38" s="298"/>
      <c r="I38" s="298"/>
      <c r="J38" s="298"/>
      <c r="K38" s="298"/>
    </row>
    <row r="39" spans="1:11" s="299" customFormat="1" ht="39.75" customHeight="1">
      <c r="A39" s="297"/>
      <c r="B39" s="297"/>
      <c r="C39" s="297"/>
      <c r="D39" s="297"/>
      <c r="E39" s="297"/>
      <c r="F39" s="297"/>
      <c r="G39" s="298"/>
      <c r="H39" s="298"/>
      <c r="I39" s="298"/>
      <c r="J39" s="298"/>
      <c r="K39" s="298"/>
    </row>
    <row r="40" spans="1:11" s="299" customFormat="1" ht="39.75" customHeight="1">
      <c r="A40" s="297"/>
      <c r="B40" s="297"/>
      <c r="C40" s="297"/>
      <c r="D40" s="297"/>
      <c r="E40" s="297"/>
      <c r="F40" s="297"/>
      <c r="G40" s="298"/>
      <c r="H40" s="298"/>
      <c r="I40" s="298"/>
      <c r="J40" s="298"/>
      <c r="K40" s="298"/>
    </row>
    <row r="41" spans="1:11" s="299" customFormat="1" ht="39.75" customHeight="1">
      <c r="A41" s="297"/>
      <c r="B41" s="297"/>
      <c r="C41" s="297"/>
      <c r="D41" s="297"/>
      <c r="E41" s="297"/>
      <c r="F41" s="297"/>
      <c r="G41" s="298"/>
      <c r="H41" s="298"/>
      <c r="I41" s="298"/>
      <c r="J41" s="298"/>
      <c r="K41" s="298"/>
    </row>
    <row r="42" spans="1:11" s="299" customFormat="1" ht="39.75" customHeight="1">
      <c r="A42" s="297"/>
      <c r="B42" s="297"/>
      <c r="C42" s="297"/>
      <c r="D42" s="297"/>
      <c r="E42" s="297"/>
      <c r="F42" s="297"/>
      <c r="G42" s="298"/>
      <c r="H42" s="298"/>
      <c r="I42" s="298"/>
      <c r="J42" s="298"/>
      <c r="K42" s="298"/>
    </row>
    <row r="43" spans="1:11" s="299" customFormat="1" ht="39.75" customHeight="1">
      <c r="A43" s="297"/>
      <c r="B43" s="297"/>
      <c r="C43" s="297"/>
      <c r="D43" s="297"/>
      <c r="E43" s="297"/>
      <c r="F43" s="297"/>
      <c r="G43" s="298"/>
      <c r="H43" s="298"/>
      <c r="I43" s="298"/>
      <c r="J43" s="298"/>
      <c r="K43" s="298"/>
    </row>
    <row r="44" spans="1:11" s="299" customFormat="1" ht="39.75" customHeight="1">
      <c r="A44" s="297"/>
      <c r="B44" s="297"/>
      <c r="C44" s="297"/>
      <c r="D44" s="297"/>
      <c r="E44" s="297"/>
      <c r="F44" s="297"/>
      <c r="G44" s="298"/>
      <c r="H44" s="298"/>
      <c r="I44" s="298"/>
      <c r="J44" s="298"/>
      <c r="K44" s="298"/>
    </row>
    <row r="45" spans="1:11" s="299" customFormat="1" ht="39.75" customHeight="1">
      <c r="A45" s="297"/>
      <c r="B45" s="297"/>
      <c r="C45" s="297"/>
      <c r="D45" s="297"/>
      <c r="E45" s="297"/>
      <c r="F45" s="297"/>
      <c r="G45" s="298"/>
      <c r="H45" s="298"/>
      <c r="I45" s="298"/>
      <c r="J45" s="298"/>
      <c r="K45" s="298"/>
    </row>
    <row r="46" spans="1:11" s="299" customFormat="1" ht="39.75" customHeight="1">
      <c r="A46" s="297"/>
      <c r="B46" s="297"/>
      <c r="C46" s="297"/>
      <c r="D46" s="297"/>
      <c r="E46" s="297"/>
      <c r="F46" s="297"/>
      <c r="G46" s="298"/>
      <c r="H46" s="298"/>
      <c r="I46" s="298"/>
      <c r="J46" s="298"/>
      <c r="K46" s="298"/>
    </row>
    <row r="47" spans="1:11" s="299" customFormat="1" ht="39.75" customHeight="1">
      <c r="A47" s="297"/>
      <c r="B47" s="297"/>
      <c r="C47" s="297"/>
      <c r="D47" s="297"/>
      <c r="E47" s="297"/>
      <c r="F47" s="297"/>
      <c r="G47" s="298"/>
      <c r="H47" s="298"/>
      <c r="I47" s="298"/>
      <c r="J47" s="298"/>
      <c r="K47" s="298"/>
    </row>
    <row r="48" spans="1:11" s="299" customFormat="1" ht="39.75" customHeight="1">
      <c r="A48" s="297"/>
      <c r="B48" s="297"/>
      <c r="C48" s="297"/>
      <c r="D48" s="297"/>
      <c r="E48" s="297"/>
      <c r="F48" s="297"/>
      <c r="G48" s="298"/>
      <c r="H48" s="298"/>
      <c r="I48" s="298"/>
      <c r="J48" s="298"/>
      <c r="K48" s="298"/>
    </row>
    <row r="49" spans="1:11" s="299" customFormat="1" ht="39.75" customHeight="1">
      <c r="A49" s="297"/>
      <c r="B49" s="297"/>
      <c r="C49" s="297"/>
      <c r="D49" s="297"/>
      <c r="E49" s="297"/>
      <c r="F49" s="297"/>
      <c r="G49" s="298"/>
      <c r="H49" s="298"/>
      <c r="I49" s="298"/>
      <c r="J49" s="298"/>
      <c r="K49" s="298"/>
    </row>
    <row r="50" spans="1:11" s="299" customFormat="1" ht="39.75" customHeight="1">
      <c r="A50" s="297"/>
      <c r="B50" s="297"/>
      <c r="C50" s="297"/>
      <c r="D50" s="297"/>
      <c r="E50" s="297"/>
      <c r="F50" s="297"/>
      <c r="G50" s="298"/>
      <c r="H50" s="298"/>
      <c r="I50" s="298"/>
      <c r="J50" s="298"/>
      <c r="K50" s="298"/>
    </row>
    <row r="51" spans="1:11" s="299" customFormat="1" ht="39.75" customHeight="1">
      <c r="A51" s="297"/>
      <c r="B51" s="297"/>
      <c r="C51" s="297"/>
      <c r="D51" s="297"/>
      <c r="E51" s="297"/>
      <c r="F51" s="297"/>
      <c r="G51" s="298"/>
      <c r="H51" s="298"/>
      <c r="I51" s="298"/>
      <c r="J51" s="298"/>
      <c r="K51" s="298"/>
    </row>
    <row r="52" spans="1:11" s="299" customFormat="1" ht="39.75" customHeight="1">
      <c r="A52" s="297"/>
      <c r="B52" s="297"/>
      <c r="C52" s="297"/>
      <c r="D52" s="297"/>
      <c r="E52" s="297"/>
      <c r="F52" s="297"/>
      <c r="G52" s="298"/>
      <c r="H52" s="298"/>
      <c r="I52" s="298"/>
      <c r="J52" s="298"/>
      <c r="K52" s="298"/>
    </row>
    <row r="53" spans="1:11" s="299" customFormat="1" ht="39.75" customHeight="1">
      <c r="A53" s="297"/>
      <c r="B53" s="297"/>
      <c r="C53" s="297"/>
      <c r="D53" s="297"/>
      <c r="E53" s="297"/>
      <c r="F53" s="297"/>
      <c r="G53" s="298"/>
      <c r="H53" s="298"/>
      <c r="I53" s="298"/>
      <c r="J53" s="298"/>
      <c r="K53" s="298"/>
    </row>
    <row r="54" spans="1:11" s="299" customFormat="1" ht="39.75" customHeight="1">
      <c r="A54" s="297"/>
      <c r="B54" s="297"/>
      <c r="C54" s="297"/>
      <c r="D54" s="297"/>
      <c r="E54" s="297"/>
      <c r="F54" s="297"/>
      <c r="G54" s="298"/>
      <c r="H54" s="298"/>
      <c r="I54" s="298"/>
      <c r="J54" s="298"/>
      <c r="K54" s="298"/>
    </row>
    <row r="55" spans="1:11" s="299" customFormat="1" ht="39.75" customHeight="1">
      <c r="A55" s="297"/>
      <c r="B55" s="297"/>
      <c r="C55" s="297"/>
      <c r="D55" s="297"/>
      <c r="E55" s="297"/>
      <c r="F55" s="297"/>
      <c r="G55" s="298"/>
      <c r="H55" s="298"/>
      <c r="I55" s="298"/>
      <c r="J55" s="298"/>
      <c r="K55" s="298"/>
    </row>
    <row r="56" spans="1:11" s="299" customFormat="1" ht="39.75" customHeight="1">
      <c r="A56" s="297"/>
      <c r="B56" s="297"/>
      <c r="C56" s="297"/>
      <c r="D56" s="297"/>
      <c r="E56" s="297"/>
      <c r="F56" s="297"/>
      <c r="G56" s="298"/>
      <c r="H56" s="298"/>
      <c r="I56" s="298"/>
      <c r="J56" s="298"/>
      <c r="K56" s="298"/>
    </row>
    <row r="57" spans="1:11" s="299" customFormat="1" ht="39.75" customHeight="1">
      <c r="A57" s="297"/>
      <c r="B57" s="297"/>
      <c r="C57" s="297"/>
      <c r="D57" s="297"/>
      <c r="E57" s="297"/>
      <c r="F57" s="297"/>
      <c r="G57" s="298"/>
      <c r="H57" s="298"/>
      <c r="I57" s="298"/>
      <c r="J57" s="298"/>
      <c r="K57" s="298"/>
    </row>
    <row r="58" spans="1:11" s="299" customFormat="1" ht="39.75" customHeight="1">
      <c r="A58" s="297"/>
      <c r="B58" s="297"/>
      <c r="C58" s="297"/>
      <c r="D58" s="297"/>
      <c r="E58" s="297"/>
      <c r="F58" s="297"/>
      <c r="G58" s="298"/>
      <c r="H58" s="298"/>
      <c r="I58" s="298"/>
      <c r="J58" s="298"/>
      <c r="K58" s="298"/>
    </row>
    <row r="59" spans="1:11" s="299" customFormat="1" ht="39.75" customHeight="1">
      <c r="A59" s="297"/>
      <c r="B59" s="297"/>
      <c r="C59" s="297"/>
      <c r="D59" s="297"/>
      <c r="E59" s="297"/>
      <c r="F59" s="297"/>
      <c r="G59" s="298"/>
      <c r="H59" s="298"/>
      <c r="I59" s="298"/>
      <c r="J59" s="298"/>
      <c r="K59" s="298"/>
    </row>
    <row r="60" spans="1:11" s="299" customFormat="1" ht="39.75" customHeight="1">
      <c r="A60" s="297"/>
      <c r="B60" s="297"/>
      <c r="C60" s="297"/>
      <c r="D60" s="297"/>
      <c r="E60" s="297"/>
      <c r="F60" s="297"/>
      <c r="G60" s="298"/>
      <c r="H60" s="298"/>
      <c r="I60" s="298"/>
      <c r="J60" s="298"/>
      <c r="K60" s="298"/>
    </row>
    <row r="61" spans="1:11" s="299" customFormat="1" ht="39.75" customHeight="1">
      <c r="A61" s="297"/>
      <c r="B61" s="297"/>
      <c r="C61" s="297"/>
      <c r="D61" s="297"/>
      <c r="E61" s="297"/>
      <c r="F61" s="297"/>
      <c r="G61" s="298"/>
      <c r="H61" s="298"/>
      <c r="I61" s="298"/>
      <c r="J61" s="298"/>
      <c r="K61" s="298"/>
    </row>
    <row r="62" spans="1:11" s="299" customFormat="1" ht="39.75" customHeight="1">
      <c r="A62" s="297"/>
      <c r="B62" s="297"/>
      <c r="C62" s="297"/>
      <c r="D62" s="297"/>
      <c r="E62" s="297"/>
      <c r="F62" s="297"/>
      <c r="G62" s="298"/>
      <c r="H62" s="298"/>
      <c r="I62" s="298"/>
      <c r="J62" s="298"/>
      <c r="K62" s="298"/>
    </row>
    <row r="63" spans="1:11" s="299" customFormat="1" ht="39.75" customHeight="1">
      <c r="A63" s="297"/>
      <c r="B63" s="297"/>
      <c r="C63" s="297"/>
      <c r="D63" s="297"/>
      <c r="E63" s="297"/>
      <c r="F63" s="297"/>
      <c r="G63" s="298"/>
      <c r="H63" s="298"/>
      <c r="I63" s="298"/>
      <c r="J63" s="298"/>
      <c r="K63" s="298"/>
    </row>
    <row r="64" spans="1:11" s="299" customFormat="1" ht="39.75" customHeight="1">
      <c r="A64" s="297"/>
      <c r="B64" s="297"/>
      <c r="C64" s="297"/>
      <c r="D64" s="297"/>
      <c r="E64" s="297"/>
      <c r="F64" s="297"/>
      <c r="G64" s="298"/>
      <c r="H64" s="298"/>
      <c r="I64" s="298"/>
      <c r="J64" s="298"/>
      <c r="K64" s="298"/>
    </row>
    <row r="65" spans="1:11" s="299" customFormat="1" ht="39.75" customHeight="1">
      <c r="A65" s="297"/>
      <c r="B65" s="297"/>
      <c r="C65" s="297"/>
      <c r="D65" s="297"/>
      <c r="E65" s="297"/>
      <c r="F65" s="297"/>
      <c r="G65" s="298"/>
      <c r="H65" s="298"/>
      <c r="I65" s="298"/>
      <c r="J65" s="298"/>
      <c r="K65" s="298"/>
    </row>
    <row r="66" spans="1:11" s="299" customFormat="1" ht="39.75" customHeight="1">
      <c r="A66" s="297"/>
      <c r="B66" s="297"/>
      <c r="C66" s="297"/>
      <c r="D66" s="297"/>
      <c r="E66" s="297"/>
      <c r="F66" s="297"/>
      <c r="G66" s="298"/>
      <c r="H66" s="298"/>
      <c r="I66" s="298"/>
      <c r="J66" s="298"/>
      <c r="K66" s="298"/>
    </row>
    <row r="67" spans="1:11" s="299" customFormat="1" ht="39.75" customHeight="1">
      <c r="A67" s="297"/>
      <c r="B67" s="297"/>
      <c r="C67" s="297"/>
      <c r="D67" s="297"/>
      <c r="E67" s="297"/>
      <c r="F67" s="297"/>
      <c r="G67" s="298"/>
      <c r="H67" s="298"/>
      <c r="I67" s="298"/>
      <c r="J67" s="298"/>
      <c r="K67" s="298"/>
    </row>
    <row r="68" spans="1:11" s="299" customFormat="1" ht="39.75" customHeight="1">
      <c r="A68" s="297"/>
      <c r="B68" s="297"/>
      <c r="C68" s="297"/>
      <c r="D68" s="297"/>
      <c r="E68" s="297"/>
      <c r="F68" s="297"/>
      <c r="G68" s="298"/>
      <c r="H68" s="298"/>
      <c r="I68" s="298"/>
      <c r="J68" s="298"/>
      <c r="K68" s="298"/>
    </row>
    <row r="69" spans="1:11" s="299" customFormat="1" ht="39.75" customHeight="1">
      <c r="A69" s="297"/>
      <c r="B69" s="297"/>
      <c r="C69" s="297"/>
      <c r="D69" s="297"/>
      <c r="E69" s="297"/>
      <c r="F69" s="297"/>
      <c r="G69" s="298"/>
      <c r="H69" s="298"/>
      <c r="I69" s="298"/>
      <c r="J69" s="298"/>
      <c r="K69" s="298"/>
    </row>
    <row r="70" spans="1:11" s="299" customFormat="1" ht="39.75" customHeight="1">
      <c r="A70" s="297"/>
      <c r="B70" s="297"/>
      <c r="C70" s="297"/>
      <c r="D70" s="297"/>
      <c r="E70" s="297"/>
      <c r="F70" s="297"/>
      <c r="G70" s="298"/>
      <c r="H70" s="298"/>
      <c r="I70" s="298"/>
      <c r="J70" s="298"/>
      <c r="K70" s="298"/>
    </row>
    <row r="71" spans="1:11" s="299" customFormat="1" ht="39.75" customHeight="1">
      <c r="A71" s="297"/>
      <c r="B71" s="297"/>
      <c r="C71" s="297"/>
      <c r="D71" s="297"/>
      <c r="E71" s="297"/>
      <c r="F71" s="297"/>
      <c r="G71" s="298"/>
      <c r="H71" s="298"/>
      <c r="I71" s="298"/>
      <c r="J71" s="298"/>
      <c r="K71" s="298"/>
    </row>
    <row r="72" spans="1:11" s="299" customFormat="1" ht="39.75" customHeight="1">
      <c r="A72" s="297"/>
      <c r="B72" s="297"/>
      <c r="C72" s="297"/>
      <c r="D72" s="297"/>
      <c r="E72" s="297"/>
      <c r="F72" s="297"/>
      <c r="G72" s="298"/>
      <c r="H72" s="298"/>
      <c r="I72" s="298"/>
      <c r="J72" s="298"/>
      <c r="K72" s="298"/>
    </row>
    <row r="73" spans="1:11" s="299" customFormat="1" ht="39.75" customHeight="1">
      <c r="A73" s="297"/>
      <c r="B73" s="297"/>
      <c r="C73" s="297"/>
      <c r="D73" s="297"/>
      <c r="E73" s="297"/>
      <c r="F73" s="297"/>
      <c r="G73" s="298"/>
      <c r="H73" s="298"/>
      <c r="I73" s="298"/>
      <c r="J73" s="298"/>
      <c r="K73" s="298"/>
    </row>
    <row r="74" spans="1:11" s="299" customFormat="1" ht="39.75" customHeight="1">
      <c r="A74" s="297"/>
      <c r="B74" s="297"/>
      <c r="C74" s="297"/>
      <c r="D74" s="297"/>
      <c r="E74" s="297"/>
      <c r="F74" s="297"/>
      <c r="G74" s="298"/>
      <c r="H74" s="298"/>
      <c r="I74" s="298"/>
      <c r="J74" s="298"/>
      <c r="K74" s="298"/>
    </row>
    <row r="75" spans="1:11" s="299" customFormat="1" ht="39.75" customHeight="1">
      <c r="A75" s="297"/>
      <c r="B75" s="297"/>
      <c r="C75" s="297"/>
      <c r="D75" s="297"/>
      <c r="E75" s="297"/>
      <c r="F75" s="297"/>
      <c r="G75" s="298"/>
      <c r="H75" s="298"/>
      <c r="I75" s="298"/>
      <c r="J75" s="298"/>
      <c r="K75" s="298"/>
    </row>
    <row r="76" spans="1:11" s="299" customFormat="1" ht="39.75" customHeight="1">
      <c r="A76" s="297"/>
      <c r="B76" s="297"/>
      <c r="C76" s="297"/>
      <c r="D76" s="297"/>
      <c r="E76" s="297"/>
      <c r="F76" s="297"/>
      <c r="G76" s="298"/>
      <c r="H76" s="298"/>
      <c r="I76" s="298"/>
      <c r="J76" s="298"/>
      <c r="K76" s="298"/>
    </row>
    <row r="77" spans="1:11" s="299" customFormat="1" ht="39.75" customHeight="1">
      <c r="A77" s="297"/>
      <c r="B77" s="297"/>
      <c r="C77" s="297"/>
      <c r="D77" s="297"/>
      <c r="E77" s="297"/>
      <c r="F77" s="297"/>
      <c r="G77" s="298"/>
      <c r="H77" s="298"/>
      <c r="I77" s="298"/>
      <c r="J77" s="298"/>
      <c r="K77" s="298"/>
    </row>
    <row r="78" spans="1:11" s="299" customFormat="1" ht="39.75" customHeight="1">
      <c r="A78" s="297"/>
      <c r="B78" s="297"/>
      <c r="C78" s="297"/>
      <c r="D78" s="297"/>
      <c r="E78" s="297"/>
      <c r="F78" s="297"/>
      <c r="G78" s="298"/>
      <c r="H78" s="298"/>
      <c r="I78" s="298"/>
      <c r="J78" s="298"/>
      <c r="K78" s="298"/>
    </row>
    <row r="79" spans="1:11" s="299" customFormat="1" ht="39.75" customHeight="1">
      <c r="A79" s="297"/>
      <c r="B79" s="297"/>
      <c r="C79" s="297"/>
      <c r="D79" s="297"/>
      <c r="E79" s="297"/>
      <c r="F79" s="297"/>
      <c r="G79" s="298"/>
      <c r="H79" s="298"/>
      <c r="I79" s="298"/>
      <c r="J79" s="298"/>
      <c r="K79" s="298"/>
    </row>
    <row r="80" spans="1:11" s="299" customFormat="1" ht="39.75" customHeight="1">
      <c r="A80" s="297"/>
      <c r="B80" s="297"/>
      <c r="C80" s="297"/>
      <c r="D80" s="297"/>
      <c r="E80" s="297"/>
      <c r="F80" s="297"/>
      <c r="G80" s="298"/>
      <c r="H80" s="298"/>
      <c r="I80" s="298"/>
      <c r="J80" s="298"/>
      <c r="K80" s="298"/>
    </row>
    <row r="81" spans="1:11" s="299" customFormat="1" ht="39.75" customHeight="1">
      <c r="A81" s="297"/>
      <c r="B81" s="297"/>
      <c r="C81" s="297"/>
      <c r="D81" s="297"/>
      <c r="E81" s="297"/>
      <c r="F81" s="297"/>
      <c r="G81" s="298"/>
      <c r="H81" s="298"/>
      <c r="I81" s="298"/>
      <c r="J81" s="298"/>
      <c r="K81" s="298"/>
    </row>
    <row r="82" spans="1:11" s="299" customFormat="1" ht="39.75" customHeight="1">
      <c r="A82" s="297"/>
      <c r="B82" s="297"/>
      <c r="C82" s="297"/>
      <c r="D82" s="297"/>
      <c r="E82" s="297"/>
      <c r="F82" s="297"/>
      <c r="G82" s="298"/>
      <c r="H82" s="298"/>
      <c r="I82" s="298"/>
      <c r="J82" s="298"/>
      <c r="K82" s="298"/>
    </row>
    <row r="83" spans="1:11" s="299" customFormat="1" ht="39.75" customHeight="1">
      <c r="A83" s="297"/>
      <c r="B83" s="297"/>
      <c r="C83" s="297"/>
      <c r="D83" s="297"/>
      <c r="E83" s="297"/>
      <c r="F83" s="297"/>
      <c r="G83" s="298"/>
      <c r="H83" s="298"/>
      <c r="I83" s="298"/>
      <c r="J83" s="298"/>
      <c r="K83" s="298"/>
    </row>
    <row r="84" spans="1:11" s="299" customFormat="1" ht="39.75" customHeight="1">
      <c r="A84" s="297"/>
      <c r="B84" s="297"/>
      <c r="C84" s="297"/>
      <c r="D84" s="297"/>
      <c r="E84" s="297"/>
      <c r="F84" s="297"/>
      <c r="G84" s="298"/>
      <c r="H84" s="298"/>
      <c r="I84" s="298"/>
      <c r="J84" s="298"/>
      <c r="K84" s="298"/>
    </row>
    <row r="85" spans="1:11" s="299" customFormat="1" ht="39.75" customHeight="1">
      <c r="A85" s="297"/>
      <c r="B85" s="297"/>
      <c r="C85" s="297"/>
      <c r="D85" s="297"/>
      <c r="E85" s="297"/>
      <c r="F85" s="297"/>
      <c r="G85" s="298"/>
      <c r="H85" s="298"/>
      <c r="I85" s="298"/>
      <c r="J85" s="298"/>
      <c r="K85" s="298"/>
    </row>
    <row r="86" spans="1:11" s="299" customFormat="1" ht="39.75" customHeight="1">
      <c r="A86" s="297"/>
      <c r="B86" s="297"/>
      <c r="C86" s="297"/>
      <c r="D86" s="297"/>
      <c r="E86" s="297"/>
      <c r="F86" s="297"/>
      <c r="G86" s="298"/>
      <c r="H86" s="298"/>
      <c r="I86" s="298"/>
      <c r="J86" s="298"/>
      <c r="K86" s="298"/>
    </row>
    <row r="87" spans="1:11" s="299" customFormat="1" ht="39.75" customHeight="1">
      <c r="A87" s="297"/>
      <c r="B87" s="297"/>
      <c r="C87" s="297"/>
      <c r="D87" s="297"/>
      <c r="E87" s="297"/>
      <c r="F87" s="297"/>
      <c r="G87" s="298"/>
      <c r="H87" s="298"/>
      <c r="I87" s="298"/>
      <c r="J87" s="298"/>
      <c r="K87" s="298"/>
    </row>
    <row r="88" spans="1:11" s="299" customFormat="1" ht="39.75" customHeight="1">
      <c r="A88" s="297"/>
      <c r="B88" s="297"/>
      <c r="C88" s="297"/>
      <c r="D88" s="297"/>
      <c r="E88" s="297"/>
      <c r="F88" s="297"/>
      <c r="G88" s="298"/>
      <c r="H88" s="298"/>
      <c r="I88" s="298"/>
      <c r="J88" s="298"/>
      <c r="K88" s="298"/>
    </row>
    <row r="89" spans="1:11" s="299" customFormat="1" ht="39.75" customHeight="1">
      <c r="A89" s="297"/>
      <c r="B89" s="297"/>
      <c r="C89" s="297"/>
      <c r="D89" s="297"/>
      <c r="E89" s="297"/>
      <c r="F89" s="297"/>
      <c r="G89" s="298"/>
      <c r="H89" s="298"/>
      <c r="I89" s="298"/>
      <c r="J89" s="298"/>
      <c r="K89" s="298"/>
    </row>
    <row r="90" spans="1:11" s="299" customFormat="1" ht="39.75" customHeight="1">
      <c r="A90" s="297"/>
      <c r="B90" s="297"/>
      <c r="C90" s="297"/>
      <c r="D90" s="297"/>
      <c r="E90" s="297"/>
      <c r="F90" s="297"/>
      <c r="G90" s="298"/>
      <c r="H90" s="298"/>
      <c r="I90" s="298"/>
      <c r="J90" s="298"/>
      <c r="K90" s="298"/>
    </row>
    <row r="91" spans="1:11" s="299" customFormat="1" ht="39.75" customHeight="1">
      <c r="A91" s="297"/>
      <c r="B91" s="297"/>
      <c r="C91" s="297"/>
      <c r="D91" s="297"/>
      <c r="E91" s="297"/>
      <c r="F91" s="297"/>
      <c r="G91" s="298"/>
      <c r="H91" s="298"/>
      <c r="I91" s="298"/>
      <c r="J91" s="298"/>
      <c r="K91" s="298"/>
    </row>
    <row r="92" spans="1:11" s="299" customFormat="1" ht="39.75" customHeight="1">
      <c r="A92" s="297"/>
      <c r="B92" s="297"/>
      <c r="C92" s="297"/>
      <c r="D92" s="297"/>
      <c r="E92" s="297"/>
      <c r="F92" s="297"/>
      <c r="G92" s="298"/>
      <c r="H92" s="298"/>
      <c r="I92" s="298"/>
      <c r="J92" s="298"/>
      <c r="K92" s="298"/>
    </row>
    <row r="93" spans="1:11" s="299" customFormat="1" ht="39.75" customHeight="1">
      <c r="A93" s="297"/>
      <c r="B93" s="297"/>
      <c r="C93" s="297"/>
      <c r="D93" s="297"/>
      <c r="E93" s="297"/>
      <c r="F93" s="297"/>
      <c r="G93" s="298"/>
      <c r="H93" s="298"/>
      <c r="I93" s="298"/>
      <c r="J93" s="298"/>
      <c r="K93" s="298"/>
    </row>
    <row r="94" spans="1:11" s="299" customFormat="1" ht="39.75" customHeight="1">
      <c r="A94" s="297"/>
      <c r="B94" s="297"/>
      <c r="C94" s="297"/>
      <c r="D94" s="297"/>
      <c r="E94" s="297"/>
      <c r="F94" s="297"/>
      <c r="G94" s="298"/>
      <c r="H94" s="298"/>
      <c r="I94" s="298"/>
      <c r="J94" s="298"/>
      <c r="K94" s="298"/>
    </row>
    <row r="95" spans="1:11" s="299" customFormat="1" ht="39.75" customHeight="1">
      <c r="A95" s="297"/>
      <c r="B95" s="297"/>
      <c r="C95" s="297"/>
      <c r="D95" s="297"/>
      <c r="E95" s="297"/>
      <c r="F95" s="297"/>
      <c r="G95" s="298"/>
      <c r="H95" s="298"/>
      <c r="I95" s="298"/>
      <c r="J95" s="298"/>
      <c r="K95" s="298"/>
    </row>
    <row r="96" spans="1:11" s="299" customFormat="1" ht="39.75" customHeight="1">
      <c r="A96" s="297"/>
      <c r="B96" s="297"/>
      <c r="C96" s="297"/>
      <c r="D96" s="297"/>
      <c r="E96" s="297"/>
      <c r="F96" s="297"/>
      <c r="G96" s="298"/>
      <c r="H96" s="298"/>
      <c r="I96" s="298"/>
      <c r="J96" s="298"/>
      <c r="K96" s="298"/>
    </row>
    <row r="97" spans="1:11" s="299" customFormat="1" ht="39.75" customHeight="1">
      <c r="A97" s="297"/>
      <c r="B97" s="297"/>
      <c r="C97" s="297"/>
      <c r="D97" s="297"/>
      <c r="E97" s="297"/>
      <c r="F97" s="297"/>
      <c r="G97" s="298"/>
      <c r="H97" s="298"/>
      <c r="I97" s="298"/>
      <c r="J97" s="298"/>
      <c r="K97" s="298"/>
    </row>
    <row r="98" spans="1:11" s="299" customFormat="1" ht="39.75" customHeight="1">
      <c r="A98" s="298"/>
      <c r="B98" s="298"/>
      <c r="C98" s="298"/>
      <c r="D98" s="298"/>
      <c r="E98" s="298"/>
      <c r="F98" s="298"/>
      <c r="G98" s="298"/>
      <c r="H98" s="298"/>
      <c r="I98" s="298"/>
      <c r="J98" s="298"/>
      <c r="K98" s="298"/>
    </row>
    <row r="99" spans="1:11" s="299" customFormat="1" ht="39.75" customHeight="1">
      <c r="A99" s="298"/>
      <c r="B99" s="298"/>
      <c r="C99" s="298"/>
      <c r="D99" s="298"/>
      <c r="E99" s="298"/>
      <c r="F99" s="298"/>
      <c r="G99" s="298"/>
      <c r="H99" s="298"/>
      <c r="I99" s="298"/>
      <c r="J99" s="298"/>
      <c r="K99" s="298"/>
    </row>
    <row r="100" spans="1:11" s="299" customFormat="1"/>
    <row r="101" spans="1:11" s="299" customFormat="1"/>
    <row r="102" spans="1:11" s="299" customFormat="1"/>
    <row r="103" spans="1:11" s="299" customFormat="1"/>
    <row r="104" spans="1:11" s="299" customFormat="1"/>
    <row r="105" spans="1:11" s="299" customFormat="1"/>
    <row r="106" spans="1:11" s="299" customFormat="1"/>
    <row r="107" spans="1:11" s="299" customFormat="1"/>
    <row r="108" spans="1:11" s="299" customFormat="1"/>
    <row r="109" spans="1:11" s="299" customFormat="1"/>
    <row r="110" spans="1:11" s="299" customFormat="1"/>
    <row r="111" spans="1:11" s="299" customFormat="1"/>
    <row r="112" spans="1:11" s="299" customFormat="1"/>
    <row r="113" s="299" customFormat="1"/>
    <row r="114" s="299" customFormat="1"/>
    <row r="115" s="299" customFormat="1"/>
    <row r="116" s="299" customFormat="1"/>
    <row r="117" s="299" customFormat="1"/>
    <row r="118" s="299" customFormat="1"/>
    <row r="119" s="299" customFormat="1"/>
    <row r="120" s="299" customFormat="1"/>
    <row r="121" s="299" customFormat="1"/>
    <row r="122" s="299" customFormat="1"/>
    <row r="123" s="299" customFormat="1"/>
    <row r="124" s="299" customFormat="1"/>
    <row r="125" s="299" customFormat="1"/>
    <row r="126" s="299" customFormat="1"/>
    <row r="127" s="299" customFormat="1"/>
    <row r="128" s="299" customFormat="1"/>
    <row r="129" s="299" customFormat="1"/>
    <row r="130" s="299" customFormat="1"/>
    <row r="131" s="299" customFormat="1"/>
    <row r="132" s="299" customFormat="1"/>
    <row r="133" s="299" customFormat="1"/>
    <row r="134" s="299" customFormat="1"/>
    <row r="135" s="299" customFormat="1"/>
    <row r="136" s="299" customFormat="1"/>
    <row r="137" s="299" customFormat="1"/>
    <row r="138" s="299" customFormat="1"/>
    <row r="139" s="299" customFormat="1"/>
    <row r="140" s="299" customFormat="1"/>
    <row r="141" s="299" customFormat="1"/>
    <row r="142" s="299" customFormat="1"/>
    <row r="143" s="299" customFormat="1"/>
    <row r="144" s="299" customFormat="1"/>
    <row r="145" s="299" customFormat="1"/>
    <row r="146" s="299" customFormat="1"/>
    <row r="147" s="299" customFormat="1"/>
    <row r="148" s="299" customFormat="1"/>
    <row r="149" s="299" customFormat="1"/>
    <row r="150" s="299" customFormat="1"/>
    <row r="151" s="299" customFormat="1"/>
    <row r="152" s="299" customFormat="1"/>
    <row r="153" s="299" customFormat="1"/>
    <row r="154" s="299" customFormat="1"/>
    <row r="155" s="299" customFormat="1"/>
    <row r="156" s="299" customFormat="1"/>
    <row r="157" s="299" customFormat="1"/>
    <row r="158" s="299" customFormat="1"/>
    <row r="159" s="299" customFormat="1"/>
    <row r="160" s="299" customFormat="1"/>
    <row r="161" s="299" customFormat="1"/>
    <row r="162" s="299" customFormat="1"/>
    <row r="163" s="299" customFormat="1"/>
    <row r="164" s="299" customFormat="1"/>
    <row r="165" s="299" customFormat="1"/>
    <row r="166" s="299" customFormat="1"/>
    <row r="167" s="299" customFormat="1"/>
    <row r="168" s="299" customFormat="1"/>
    <row r="169" s="299" customFormat="1"/>
    <row r="170" s="299" customFormat="1"/>
    <row r="171" s="299" customFormat="1"/>
    <row r="172" s="299" customFormat="1"/>
    <row r="173" s="299" customFormat="1"/>
    <row r="174" s="299" customFormat="1"/>
    <row r="175" s="299" customFormat="1"/>
    <row r="176" s="299" customFormat="1"/>
    <row r="177" s="299" customFormat="1"/>
    <row r="178" s="299" customFormat="1"/>
    <row r="179" s="299" customFormat="1"/>
    <row r="180" s="299" customFormat="1"/>
    <row r="181" s="299" customFormat="1"/>
    <row r="182" s="299" customFormat="1"/>
    <row r="183" s="299" customFormat="1"/>
    <row r="184" s="299" customFormat="1"/>
    <row r="185" s="299" customFormat="1"/>
    <row r="186" s="299" customFormat="1"/>
    <row r="187" s="299" customFormat="1"/>
    <row r="188" s="299" customFormat="1"/>
    <row r="189" s="299" customFormat="1"/>
    <row r="190" s="299" customFormat="1"/>
    <row r="191" s="299" customFormat="1"/>
    <row r="192" s="299" customFormat="1"/>
    <row r="193" s="299" customFormat="1"/>
    <row r="194" s="299" customFormat="1"/>
    <row r="195" s="299" customFormat="1"/>
    <row r="196" s="299" customFormat="1"/>
    <row r="197" s="299" customFormat="1"/>
    <row r="198" s="299" customFormat="1"/>
    <row r="199" s="299" customFormat="1"/>
    <row r="200" s="299" customFormat="1"/>
    <row r="201" s="299" customFormat="1"/>
    <row r="202" s="299" customFormat="1"/>
    <row r="203" s="299" customFormat="1"/>
    <row r="204" s="299" customFormat="1"/>
    <row r="205" s="299" customFormat="1"/>
    <row r="206" s="299" customFormat="1"/>
    <row r="207" s="299" customFormat="1"/>
    <row r="208" s="299" customFormat="1"/>
    <row r="209" s="299" customFormat="1"/>
    <row r="210" s="299" customFormat="1"/>
    <row r="211" s="299" customFormat="1"/>
    <row r="212" s="299" customFormat="1"/>
    <row r="213" s="299" customFormat="1"/>
    <row r="214" s="299" customFormat="1"/>
    <row r="215" s="299" customFormat="1"/>
    <row r="216" s="299" customFormat="1"/>
    <row r="217" s="299" customFormat="1"/>
    <row r="218" s="299" customFormat="1"/>
    <row r="219" s="299" customFormat="1"/>
    <row r="220" s="299" customFormat="1"/>
    <row r="221" s="299" customFormat="1"/>
    <row r="222" s="299" customFormat="1"/>
    <row r="223" s="299" customFormat="1"/>
    <row r="224" s="299" customFormat="1"/>
    <row r="225" s="299" customFormat="1"/>
    <row r="226" s="299" customFormat="1"/>
    <row r="227" s="299" customFormat="1"/>
    <row r="228" s="299" customFormat="1"/>
    <row r="229" s="299" customFormat="1"/>
    <row r="230" s="299" customFormat="1"/>
    <row r="231" s="299" customFormat="1"/>
    <row r="232" s="299" customFormat="1"/>
    <row r="233" s="299" customFormat="1"/>
    <row r="234" s="299" customFormat="1"/>
    <row r="235" s="299" customFormat="1"/>
    <row r="236" s="299" customFormat="1"/>
    <row r="237" s="299" customFormat="1"/>
    <row r="238" s="299" customFormat="1"/>
    <row r="239" s="299" customFormat="1"/>
    <row r="240" s="299" customFormat="1"/>
    <row r="241" s="299" customFormat="1"/>
    <row r="242" s="299" customFormat="1"/>
    <row r="243" s="299" customFormat="1"/>
    <row r="244" s="299" customFormat="1"/>
    <row r="245" s="299" customFormat="1"/>
    <row r="246" s="299" customFormat="1"/>
    <row r="247" s="299" customFormat="1"/>
    <row r="248" s="299" customFormat="1"/>
    <row r="249" s="299" customFormat="1"/>
    <row r="250" s="299" customFormat="1"/>
    <row r="251" s="299" customFormat="1"/>
    <row r="252" s="299" customFormat="1"/>
    <row r="253" s="299" customFormat="1"/>
    <row r="254" s="299" customFormat="1"/>
    <row r="255" s="299" customFormat="1"/>
    <row r="256" s="299" customFormat="1"/>
    <row r="257" s="299" customFormat="1"/>
    <row r="258" s="299" customFormat="1"/>
    <row r="259" s="299" customFormat="1"/>
    <row r="260" s="299" customFormat="1"/>
    <row r="261" s="299" customFormat="1"/>
    <row r="262" s="299" customFormat="1"/>
    <row r="263" s="299" customFormat="1"/>
    <row r="264" s="299" customFormat="1"/>
    <row r="265" s="299" customFormat="1"/>
    <row r="266" s="299" customFormat="1"/>
    <row r="267" s="299" customFormat="1"/>
    <row r="268" s="299" customFormat="1"/>
    <row r="269" s="299" customFormat="1"/>
    <row r="270" s="299" customFormat="1"/>
    <row r="271" s="299" customFormat="1"/>
    <row r="272" s="299" customFormat="1"/>
    <row r="273" s="299" customFormat="1"/>
    <row r="274" s="299" customFormat="1"/>
    <row r="275" s="299" customFormat="1"/>
    <row r="276" s="299" customFormat="1"/>
    <row r="277" s="299" customFormat="1"/>
    <row r="278" s="299" customFormat="1"/>
    <row r="279" s="299" customFormat="1"/>
    <row r="280" s="299" customFormat="1"/>
    <row r="281" s="299" customFormat="1"/>
    <row r="282" s="299" customFormat="1"/>
    <row r="283" s="299" customFormat="1"/>
    <row r="284" s="299" customFormat="1"/>
    <row r="285" s="299" customFormat="1"/>
    <row r="286" s="299" customFormat="1"/>
    <row r="287" s="299" customFormat="1"/>
    <row r="288" s="299" customFormat="1"/>
    <row r="289" s="299" customFormat="1"/>
    <row r="290" s="299" customFormat="1"/>
    <row r="291" s="299" customFormat="1"/>
    <row r="292" s="299" customFormat="1"/>
    <row r="293" s="299" customFormat="1"/>
    <row r="294" s="299" customFormat="1"/>
    <row r="295" s="299" customFormat="1"/>
    <row r="296" s="299" customFormat="1"/>
    <row r="297" s="299" customFormat="1"/>
    <row r="298" s="299" customFormat="1"/>
    <row r="299" s="299" customFormat="1"/>
    <row r="300" s="299" customFormat="1"/>
    <row r="301" s="299" customFormat="1"/>
    <row r="302" s="299" customFormat="1"/>
    <row r="303" s="299" customFormat="1"/>
    <row r="304" s="299" customFormat="1"/>
    <row r="305" s="299" customFormat="1"/>
    <row r="306" s="299" customFormat="1"/>
    <row r="307" s="299" customFormat="1"/>
    <row r="308" s="299" customFormat="1"/>
    <row r="309" s="299" customFormat="1"/>
    <row r="310" s="299" customFormat="1"/>
    <row r="311" s="299" customFormat="1"/>
    <row r="312" s="299" customFormat="1"/>
    <row r="313" s="299" customFormat="1"/>
    <row r="314" s="299" customFormat="1"/>
    <row r="315" s="299" customFormat="1"/>
    <row r="316" s="299" customFormat="1"/>
    <row r="317" s="299" customFormat="1"/>
    <row r="318" s="299" customFormat="1"/>
    <row r="319" s="299" customFormat="1"/>
    <row r="320" s="299" customFormat="1"/>
    <row r="321" s="299" customFormat="1"/>
    <row r="322" s="299" customFormat="1"/>
    <row r="323" s="299" customFormat="1"/>
    <row r="324" s="299" customFormat="1"/>
    <row r="325" s="299" customFormat="1"/>
    <row r="326" s="299" customFormat="1"/>
    <row r="327" s="299" customFormat="1"/>
    <row r="328" s="299" customFormat="1"/>
    <row r="329" s="299" customFormat="1"/>
    <row r="330" s="299" customFormat="1"/>
    <row r="331" s="299" customFormat="1"/>
    <row r="332" s="299" customFormat="1"/>
    <row r="333" s="299" customFormat="1"/>
    <row r="334" s="299" customFormat="1"/>
    <row r="335" s="299" customFormat="1"/>
    <row r="336" s="299" customFormat="1"/>
    <row r="337" s="299" customFormat="1"/>
    <row r="338" s="299" customFormat="1"/>
    <row r="339" s="299" customFormat="1"/>
    <row r="340" s="299" customFormat="1"/>
    <row r="341" s="299" customFormat="1"/>
    <row r="342" s="299" customFormat="1"/>
    <row r="343" s="299" customFormat="1"/>
    <row r="344" s="299" customFormat="1"/>
    <row r="345" s="299" customFormat="1"/>
    <row r="346" s="299" customFormat="1"/>
    <row r="347" s="299" customFormat="1"/>
    <row r="348" s="299" customFormat="1"/>
    <row r="349" s="299" customFormat="1"/>
    <row r="350" s="299" customFormat="1"/>
    <row r="351" s="299" customFormat="1"/>
    <row r="352" s="299" customFormat="1"/>
    <row r="353" s="299" customFormat="1"/>
    <row r="354" s="299" customFormat="1"/>
    <row r="355" s="299" customFormat="1"/>
    <row r="356" s="299" customFormat="1"/>
    <row r="357" s="299" customFormat="1"/>
    <row r="358" s="299" customFormat="1"/>
    <row r="359" s="299" customFormat="1"/>
    <row r="360" s="299" customFormat="1"/>
    <row r="361" s="299" customFormat="1"/>
    <row r="362" s="299" customFormat="1"/>
    <row r="363" s="299" customFormat="1"/>
    <row r="364" s="299" customFormat="1"/>
    <row r="365" s="299" customFormat="1"/>
    <row r="366" s="299" customFormat="1"/>
    <row r="367" s="299" customFormat="1"/>
    <row r="368" s="299" customFormat="1"/>
    <row r="369" s="299" customFormat="1"/>
    <row r="370" s="299" customFormat="1"/>
    <row r="371" s="299" customFormat="1"/>
    <row r="372" s="299" customFormat="1"/>
    <row r="373" s="299" customFormat="1"/>
    <row r="374" s="299" customFormat="1"/>
    <row r="375" s="299" customFormat="1"/>
    <row r="376" s="299" customFormat="1"/>
    <row r="377" s="299" customFormat="1"/>
    <row r="378" s="299" customFormat="1"/>
    <row r="379" s="299" customFormat="1"/>
    <row r="380" s="299" customFormat="1"/>
    <row r="381" s="299" customFormat="1"/>
    <row r="382" s="299" customFormat="1"/>
    <row r="383" s="299" customFormat="1"/>
    <row r="384" s="299" customFormat="1"/>
    <row r="385" s="299" customFormat="1"/>
    <row r="386" s="299" customFormat="1"/>
    <row r="387" s="299" customFormat="1"/>
    <row r="388" s="299" customFormat="1"/>
    <row r="389" s="299" customFormat="1"/>
    <row r="390" s="299" customFormat="1"/>
    <row r="391" s="299" customFormat="1"/>
    <row r="392" s="299" customFormat="1"/>
    <row r="393" s="299" customFormat="1"/>
    <row r="394" s="299" customFormat="1"/>
    <row r="395" s="299" customFormat="1"/>
    <row r="396" s="299" customFormat="1"/>
    <row r="397" s="299" customFormat="1"/>
    <row r="398" s="299" customFormat="1"/>
    <row r="399" s="299" customFormat="1"/>
    <row r="400" s="299" customFormat="1"/>
    <row r="401" s="299" customFormat="1"/>
    <row r="402" s="299" customFormat="1"/>
    <row r="403" s="299" customFormat="1"/>
    <row r="404" s="299" customFormat="1"/>
    <row r="405" s="299" customFormat="1"/>
    <row r="406" s="299" customFormat="1"/>
    <row r="407" s="299" customFormat="1"/>
    <row r="408" s="299" customFormat="1"/>
    <row r="409" s="299" customFormat="1"/>
    <row r="410" s="299" customFormat="1"/>
    <row r="411" s="299" customFormat="1"/>
    <row r="412" s="299" customFormat="1"/>
    <row r="413" s="299" customFormat="1"/>
    <row r="414" s="299" customFormat="1"/>
    <row r="415" s="299" customFormat="1"/>
    <row r="416" s="299" customFormat="1"/>
    <row r="417" s="299" customFormat="1"/>
    <row r="418" s="299" customFormat="1"/>
    <row r="419" s="299" customFormat="1"/>
    <row r="420" s="299" customFormat="1"/>
    <row r="421" s="299" customFormat="1"/>
    <row r="422" s="299" customFormat="1"/>
    <row r="423" s="299" customFormat="1"/>
    <row r="424" s="299" customFormat="1"/>
    <row r="425" s="299" customFormat="1"/>
    <row r="426" s="299" customFormat="1"/>
    <row r="427" s="299" customFormat="1"/>
    <row r="428" s="299" customFormat="1"/>
    <row r="429" s="299" customFormat="1"/>
    <row r="430" s="299" customFormat="1"/>
    <row r="431" s="299" customFormat="1"/>
    <row r="432" s="299" customFormat="1"/>
    <row r="433" s="299" customFormat="1"/>
    <row r="434" s="299" customFormat="1"/>
    <row r="435" s="299" customFormat="1"/>
    <row r="436" s="299" customFormat="1"/>
    <row r="437" s="299" customFormat="1"/>
    <row r="438" s="299" customFormat="1"/>
    <row r="439" s="299" customFormat="1"/>
    <row r="440" s="299" customFormat="1"/>
    <row r="441" s="299" customFormat="1"/>
    <row r="442" s="299" customFormat="1"/>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00"/>
  <sheetViews>
    <sheetView showGridLines="0" topLeftCell="A13" workbookViewId="0">
      <selection activeCell="B3" sqref="B3:I26"/>
    </sheetView>
  </sheetViews>
  <sheetFormatPr defaultColWidth="12.75" defaultRowHeight="15" customHeight="1"/>
  <cols>
    <col min="1" max="1" width="2" customWidth="1"/>
    <col min="2" max="2" width="29.5" customWidth="1"/>
    <col min="3" max="3" width="7.75" customWidth="1"/>
    <col min="4" max="4" width="10" customWidth="1"/>
    <col min="5" max="5" width="7" customWidth="1"/>
    <col min="6" max="6" width="5.5" customWidth="1"/>
    <col min="7" max="7" width="8.125" customWidth="1"/>
    <col min="8" max="8" width="4.75" customWidth="1"/>
    <col min="9" max="9" width="5.125" customWidth="1"/>
    <col min="10" max="11" width="8" customWidth="1"/>
  </cols>
  <sheetData>
    <row r="1" spans="1:11" ht="10.5" customHeight="1">
      <c r="A1" s="177"/>
      <c r="B1" s="178"/>
      <c r="C1" s="179"/>
      <c r="D1" s="178"/>
      <c r="E1" s="178"/>
      <c r="F1" s="178"/>
      <c r="G1" s="179"/>
      <c r="H1" s="177"/>
      <c r="I1" s="177"/>
      <c r="J1" s="177"/>
      <c r="K1" s="177"/>
    </row>
    <row r="2" spans="1:11" ht="10.5" customHeight="1">
      <c r="A2" s="177"/>
      <c r="B2" s="178"/>
      <c r="C2" s="179"/>
      <c r="D2" s="178"/>
      <c r="E2" s="178"/>
      <c r="F2" s="178"/>
      <c r="G2" s="179"/>
      <c r="H2" s="177"/>
      <c r="I2" s="177"/>
      <c r="J2" s="177"/>
      <c r="K2" s="177"/>
    </row>
    <row r="3" spans="1:11" ht="13.5" customHeight="1">
      <c r="A3" s="177"/>
      <c r="B3" s="180" t="s">
        <v>315</v>
      </c>
      <c r="C3" s="181" t="s">
        <v>316</v>
      </c>
      <c r="D3" s="180" t="s">
        <v>317</v>
      </c>
      <c r="E3" s="180"/>
      <c r="F3" s="180"/>
      <c r="G3" s="180"/>
      <c r="H3" s="180"/>
      <c r="I3" s="180"/>
      <c r="J3" s="177"/>
      <c r="K3" s="177"/>
    </row>
    <row r="4" spans="1:11" ht="13.5" customHeight="1">
      <c r="A4" s="177"/>
      <c r="B4" s="178" t="s">
        <v>318</v>
      </c>
      <c r="C4" s="182">
        <v>3.6400000000000002E-2</v>
      </c>
      <c r="D4" s="178" t="s">
        <v>319</v>
      </c>
      <c r="E4" s="178"/>
      <c r="F4" s="178"/>
      <c r="G4" s="179"/>
      <c r="H4" s="179"/>
      <c r="I4" s="179"/>
      <c r="K4" s="183" t="s">
        <v>320</v>
      </c>
    </row>
    <row r="5" spans="1:11" ht="13.5" customHeight="1">
      <c r="A5" s="177"/>
      <c r="B5" s="178" t="s">
        <v>321</v>
      </c>
      <c r="C5" s="182">
        <v>6.7000000000000004E-2</v>
      </c>
      <c r="D5" s="178" t="s">
        <v>322</v>
      </c>
      <c r="E5" s="178"/>
      <c r="F5" s="178"/>
      <c r="G5" s="179"/>
      <c r="H5" s="177"/>
      <c r="K5" s="184" t="s">
        <v>323</v>
      </c>
    </row>
    <row r="6" spans="1:11" ht="13.5" customHeight="1">
      <c r="A6" s="177"/>
      <c r="B6" s="178" t="s">
        <v>324</v>
      </c>
      <c r="C6" s="185">
        <f>$C$26</f>
        <v>1.3880023990308694</v>
      </c>
      <c r="D6" s="178" t="s">
        <v>325</v>
      </c>
      <c r="E6" s="178"/>
      <c r="F6" s="178"/>
      <c r="G6" s="179"/>
      <c r="H6" s="177"/>
      <c r="K6" s="178" t="s">
        <v>325</v>
      </c>
    </row>
    <row r="7" spans="1:11" ht="13.5" customHeight="1">
      <c r="A7" s="177"/>
      <c r="B7" s="178" t="s">
        <v>326</v>
      </c>
      <c r="C7" s="182">
        <v>5.5899999999999998E-2</v>
      </c>
      <c r="D7" s="178" t="s">
        <v>327</v>
      </c>
      <c r="E7" s="178"/>
      <c r="F7" s="178"/>
      <c r="G7" s="179"/>
      <c r="H7" s="177"/>
      <c r="K7" s="184" t="s">
        <v>328</v>
      </c>
    </row>
    <row r="8" spans="1:11" ht="13.5" customHeight="1">
      <c r="A8" s="177"/>
      <c r="B8" s="186" t="s">
        <v>329</v>
      </c>
      <c r="C8" s="187">
        <f>C4+C6*(C5)+C7</f>
        <v>0.18529616073506827</v>
      </c>
      <c r="D8" s="178"/>
      <c r="E8" s="178"/>
      <c r="F8" s="178"/>
      <c r="G8" s="179"/>
      <c r="H8" s="177"/>
      <c r="I8" s="177"/>
      <c r="J8" s="177"/>
      <c r="K8" s="177"/>
    </row>
    <row r="9" spans="1:11" ht="13.5" customHeight="1">
      <c r="A9" s="177"/>
      <c r="B9" s="178"/>
      <c r="C9" s="188"/>
      <c r="D9" s="178"/>
      <c r="E9" s="178"/>
      <c r="F9" s="178"/>
      <c r="G9" s="179"/>
      <c r="H9" s="177"/>
      <c r="I9" s="177"/>
      <c r="J9" s="177"/>
      <c r="K9" s="177"/>
    </row>
    <row r="10" spans="1:11" ht="13.5" customHeight="1">
      <c r="A10" s="177"/>
      <c r="B10" s="178" t="s">
        <v>330</v>
      </c>
      <c r="C10" s="182">
        <v>0</v>
      </c>
      <c r="D10" s="178"/>
      <c r="E10" s="189"/>
      <c r="F10" s="178"/>
      <c r="G10" s="179"/>
      <c r="H10" s="177"/>
      <c r="I10" s="177"/>
      <c r="J10" s="177"/>
      <c r="K10" s="177"/>
    </row>
    <row r="11" spans="1:11" ht="13.5" customHeight="1">
      <c r="A11" s="177"/>
      <c r="B11" s="186" t="s">
        <v>331</v>
      </c>
      <c r="C11" s="187">
        <f>C10*(1-C25)</f>
        <v>0</v>
      </c>
      <c r="D11" s="178"/>
      <c r="E11" s="178"/>
      <c r="F11" s="178"/>
      <c r="G11" s="179"/>
      <c r="H11" s="177"/>
      <c r="I11" s="177"/>
      <c r="J11" s="177"/>
      <c r="K11" s="177"/>
    </row>
    <row r="12" spans="1:11" ht="13.5" customHeight="1">
      <c r="A12" s="177"/>
      <c r="B12" s="178"/>
      <c r="C12" s="188"/>
      <c r="D12" s="178"/>
      <c r="E12" s="178"/>
      <c r="F12" s="178"/>
      <c r="G12" s="179"/>
      <c r="H12" s="177"/>
      <c r="I12" s="177"/>
      <c r="J12" s="177"/>
      <c r="K12" s="177"/>
    </row>
    <row r="13" spans="1:11" ht="13.5" customHeight="1">
      <c r="A13" s="177"/>
      <c r="B13" s="178" t="s">
        <v>332</v>
      </c>
      <c r="C13" s="182">
        <v>0</v>
      </c>
      <c r="D13" s="178"/>
      <c r="E13" s="178"/>
      <c r="F13" s="178"/>
      <c r="G13" s="179"/>
      <c r="H13" s="177"/>
      <c r="I13" s="177"/>
      <c r="J13" s="177"/>
      <c r="K13" s="177"/>
    </row>
    <row r="14" spans="1:11" ht="13.5" customHeight="1">
      <c r="A14" s="177"/>
      <c r="B14" s="178" t="s">
        <v>333</v>
      </c>
      <c r="C14" s="182">
        <f>1-C13</f>
        <v>1</v>
      </c>
      <c r="D14" s="178"/>
      <c r="E14" s="178"/>
      <c r="F14" s="178"/>
      <c r="G14" s="179"/>
      <c r="H14" s="177"/>
      <c r="I14" s="177"/>
      <c r="J14" s="177"/>
      <c r="K14" s="177"/>
    </row>
    <row r="15" spans="1:11" ht="13.5" customHeight="1">
      <c r="A15" s="177"/>
      <c r="B15" s="178"/>
      <c r="C15" s="188"/>
      <c r="D15" s="178"/>
      <c r="E15" s="178"/>
      <c r="F15" s="178"/>
      <c r="G15" s="179"/>
      <c r="H15" s="177"/>
      <c r="I15" s="177"/>
      <c r="J15" s="177"/>
      <c r="K15" s="177"/>
    </row>
    <row r="16" spans="1:11" ht="13.5" customHeight="1">
      <c r="A16" s="177"/>
      <c r="B16" s="190" t="s">
        <v>14</v>
      </c>
      <c r="C16" s="191">
        <f>C8*C14+C13*C11</f>
        <v>0.18529616073506827</v>
      </c>
      <c r="D16" s="192"/>
      <c r="E16" s="192"/>
      <c r="F16" s="193"/>
      <c r="G16" s="179"/>
      <c r="H16" s="177"/>
      <c r="I16" s="177"/>
      <c r="J16" s="177"/>
      <c r="K16" s="177"/>
    </row>
    <row r="17" spans="1:11" ht="13.5" customHeight="1">
      <c r="A17" s="177"/>
      <c r="B17" s="178"/>
      <c r="C17" s="179"/>
      <c r="D17" s="178"/>
      <c r="E17" s="178"/>
      <c r="F17" s="178"/>
      <c r="G17" s="179"/>
      <c r="H17" s="177"/>
      <c r="I17" s="177"/>
      <c r="J17" s="177"/>
      <c r="K17" s="177"/>
    </row>
    <row r="18" spans="1:11" ht="13.5" customHeight="1">
      <c r="A18" s="177"/>
      <c r="B18" s="178"/>
      <c r="C18" s="179"/>
      <c r="D18" s="178"/>
      <c r="E18" s="178"/>
      <c r="F18" s="178"/>
      <c r="G18" s="179"/>
      <c r="H18" s="177"/>
      <c r="I18" s="177"/>
      <c r="J18" s="177"/>
      <c r="K18" s="177"/>
    </row>
    <row r="19" spans="1:11" ht="13.5" customHeight="1">
      <c r="A19" s="177"/>
      <c r="B19" s="180" t="s">
        <v>334</v>
      </c>
      <c r="C19" s="180" t="s">
        <v>324</v>
      </c>
      <c r="D19" s="180" t="s">
        <v>198</v>
      </c>
      <c r="E19" s="180" t="s">
        <v>335</v>
      </c>
      <c r="F19" s="180" t="s">
        <v>336</v>
      </c>
      <c r="G19" s="181" t="s">
        <v>337</v>
      </c>
      <c r="H19" s="177"/>
      <c r="I19" s="177"/>
      <c r="J19" s="177"/>
      <c r="K19" s="177"/>
    </row>
    <row r="20" spans="1:11" ht="13.5" customHeight="1">
      <c r="A20" s="177"/>
      <c r="B20" s="94" t="s">
        <v>338</v>
      </c>
      <c r="C20" s="194">
        <v>1.75</v>
      </c>
      <c r="D20" s="94" t="s">
        <v>209</v>
      </c>
      <c r="E20" s="195">
        <v>0.19</v>
      </c>
      <c r="F20" s="195">
        <v>0</v>
      </c>
      <c r="G20" s="185">
        <f t="shared" ref="G20:G21" si="0">C20/(1+(1-E20)*F20)</f>
        <v>1.75</v>
      </c>
      <c r="H20" s="177"/>
      <c r="I20" s="177"/>
      <c r="J20" s="177"/>
      <c r="K20" s="177"/>
    </row>
    <row r="21" spans="1:11" ht="13.5" customHeight="1">
      <c r="A21" s="177"/>
      <c r="B21" s="94" t="s">
        <v>339</v>
      </c>
      <c r="C21" s="194">
        <v>1.86</v>
      </c>
      <c r="D21" s="94" t="s">
        <v>268</v>
      </c>
      <c r="E21" s="195">
        <v>0.2984</v>
      </c>
      <c r="F21" s="195">
        <f>1157.355/998.946</f>
        <v>1.1585761392507703</v>
      </c>
      <c r="G21" s="185">
        <f t="shared" si="0"/>
        <v>1.0260047980617391</v>
      </c>
      <c r="H21" s="177"/>
      <c r="I21" s="177"/>
      <c r="J21" s="177"/>
      <c r="K21" s="177"/>
    </row>
    <row r="22" spans="1:11" ht="13.5" customHeight="1">
      <c r="A22" s="177"/>
      <c r="B22" s="186" t="s">
        <v>340</v>
      </c>
      <c r="C22" s="196"/>
      <c r="D22" s="186"/>
      <c r="E22" s="186"/>
      <c r="F22" s="197"/>
      <c r="G22" s="198">
        <f>AVERAGE(G20:G21)</f>
        <v>1.3880023990308694</v>
      </c>
      <c r="H22" s="177"/>
      <c r="I22" s="177"/>
      <c r="J22" s="177"/>
      <c r="K22" s="177"/>
    </row>
    <row r="23" spans="1:11" ht="13.5" customHeight="1">
      <c r="A23" s="177"/>
      <c r="B23" s="178"/>
      <c r="C23" s="178"/>
      <c r="D23" s="178"/>
      <c r="E23" s="178"/>
      <c r="F23" s="178"/>
      <c r="G23" s="179"/>
      <c r="H23" s="177"/>
      <c r="I23" s="177"/>
      <c r="J23" s="177"/>
      <c r="K23" s="177"/>
    </row>
    <row r="24" spans="1:11" ht="13.5" customHeight="1">
      <c r="A24" s="177"/>
      <c r="B24" s="178" t="s">
        <v>341</v>
      </c>
      <c r="C24" s="189">
        <v>0</v>
      </c>
      <c r="D24" s="178"/>
      <c r="E24" s="178"/>
      <c r="F24" s="178"/>
      <c r="G24" s="179"/>
      <c r="H24" s="177"/>
      <c r="I24" s="177"/>
      <c r="J24" s="177"/>
      <c r="K24" s="177"/>
    </row>
    <row r="25" spans="1:11" ht="13.5" customHeight="1">
      <c r="A25" s="177"/>
      <c r="B25" s="178" t="s">
        <v>342</v>
      </c>
      <c r="C25" s="199">
        <v>0.26500000000000001</v>
      </c>
      <c r="D25" s="178"/>
      <c r="E25" s="178"/>
      <c r="F25" s="178"/>
      <c r="G25" s="179"/>
      <c r="H25" s="177"/>
      <c r="I25" s="177"/>
      <c r="J25" s="177"/>
      <c r="K25" s="177"/>
    </row>
    <row r="26" spans="1:11" ht="13.5" customHeight="1">
      <c r="A26" s="177"/>
      <c r="B26" s="200" t="s">
        <v>343</v>
      </c>
      <c r="C26" s="201">
        <f>G22*(1+(1-C25)*C24)</f>
        <v>1.3880023990308694</v>
      </c>
      <c r="D26" s="179"/>
      <c r="E26" s="178"/>
      <c r="F26" s="178"/>
      <c r="G26" s="179"/>
      <c r="H26" s="177"/>
      <c r="I26" s="177"/>
      <c r="J26" s="177"/>
      <c r="K26" s="177"/>
    </row>
    <row r="27" spans="1:11" ht="10.5" customHeight="1">
      <c r="A27" s="177"/>
      <c r="B27" s="178"/>
      <c r="C27" s="179"/>
      <c r="D27" s="178"/>
      <c r="E27" s="178"/>
      <c r="F27" s="178"/>
      <c r="G27" s="179"/>
      <c r="H27" s="177"/>
      <c r="I27" s="177"/>
      <c r="J27" s="177"/>
      <c r="K27" s="177"/>
    </row>
    <row r="28" spans="1:11" ht="10.5" customHeight="1">
      <c r="A28" s="177"/>
      <c r="B28" s="178"/>
      <c r="C28" s="179"/>
      <c r="D28" s="178"/>
      <c r="E28" s="178"/>
      <c r="F28" s="178"/>
      <c r="G28" s="179"/>
      <c r="H28" s="177"/>
      <c r="I28" s="177"/>
      <c r="J28" s="177"/>
      <c r="K28" s="177"/>
    </row>
    <row r="29" spans="1:11" ht="10.5" customHeight="1">
      <c r="A29" s="177"/>
      <c r="B29" s="178"/>
      <c r="C29" s="179"/>
      <c r="D29" s="178"/>
      <c r="E29" s="178"/>
      <c r="F29" s="178"/>
      <c r="G29" s="179"/>
      <c r="H29" s="177"/>
      <c r="I29" s="177"/>
      <c r="J29" s="177"/>
      <c r="K29" s="177"/>
    </row>
    <row r="30" spans="1:11" ht="10.5" customHeight="1">
      <c r="A30" s="177"/>
      <c r="B30" s="178"/>
      <c r="C30" s="179"/>
      <c r="D30" s="178"/>
      <c r="E30" s="178"/>
      <c r="F30" s="178"/>
      <c r="G30" s="179"/>
      <c r="H30" s="177"/>
      <c r="I30" s="177"/>
      <c r="J30" s="177"/>
      <c r="K30" s="177"/>
    </row>
    <row r="31" spans="1:11" ht="10.5" customHeight="1">
      <c r="A31" s="177"/>
      <c r="B31" s="178"/>
      <c r="C31" s="179"/>
      <c r="D31" s="178"/>
      <c r="E31" s="178"/>
      <c r="F31" s="178"/>
      <c r="G31" s="179"/>
      <c r="H31" s="177"/>
      <c r="I31" s="177"/>
      <c r="J31" s="177"/>
      <c r="K31" s="177"/>
    </row>
    <row r="32" spans="1:11" ht="10.5" customHeight="1">
      <c r="A32" s="177"/>
      <c r="B32" s="178"/>
      <c r="C32" s="179"/>
      <c r="D32" s="178"/>
      <c r="E32" s="178"/>
      <c r="F32" s="178"/>
      <c r="G32" s="179"/>
      <c r="H32" s="177"/>
      <c r="I32" s="177"/>
      <c r="J32" s="177"/>
      <c r="K32" s="177"/>
    </row>
    <row r="33" spans="1:11" ht="10.5" customHeight="1">
      <c r="A33" s="177"/>
      <c r="B33" s="178"/>
      <c r="C33" s="179"/>
      <c r="D33" s="178"/>
      <c r="E33" s="178"/>
      <c r="F33" s="178"/>
      <c r="G33" s="179"/>
      <c r="H33" s="177"/>
      <c r="I33" s="177"/>
      <c r="J33" s="177"/>
      <c r="K33" s="177"/>
    </row>
    <row r="34" spans="1:11" ht="10.5" customHeight="1">
      <c r="A34" s="177"/>
      <c r="B34" s="178"/>
      <c r="C34" s="179"/>
      <c r="D34" s="178"/>
      <c r="E34" s="178"/>
      <c r="F34" s="178"/>
      <c r="G34" s="179"/>
      <c r="H34" s="177"/>
      <c r="I34" s="177"/>
      <c r="J34" s="177"/>
      <c r="K34" s="177"/>
    </row>
    <row r="35" spans="1:11" ht="10.5" customHeight="1">
      <c r="A35" s="177"/>
      <c r="B35" s="178"/>
      <c r="C35" s="179"/>
      <c r="D35" s="178"/>
      <c r="E35" s="178"/>
      <c r="F35" s="178"/>
      <c r="G35" s="179"/>
      <c r="H35" s="177"/>
      <c r="I35" s="177"/>
      <c r="J35" s="177"/>
      <c r="K35" s="177"/>
    </row>
    <row r="36" spans="1:11" ht="10.5" customHeight="1">
      <c r="A36" s="177"/>
      <c r="B36" s="178"/>
      <c r="C36" s="179"/>
      <c r="D36" s="178"/>
      <c r="E36" s="178"/>
      <c r="F36" s="178"/>
      <c r="G36" s="179"/>
      <c r="H36" s="177"/>
      <c r="I36" s="177"/>
      <c r="J36" s="177"/>
      <c r="K36" s="177"/>
    </row>
    <row r="37" spans="1:11" ht="10.5" customHeight="1">
      <c r="A37" s="177"/>
      <c r="B37" s="178"/>
      <c r="C37" s="179"/>
      <c r="D37" s="178"/>
      <c r="E37" s="178"/>
      <c r="F37" s="178"/>
      <c r="G37" s="179"/>
      <c r="H37" s="177"/>
      <c r="I37" s="177"/>
      <c r="J37" s="177"/>
      <c r="K37" s="177"/>
    </row>
    <row r="38" spans="1:11" ht="10.5" customHeight="1">
      <c r="A38" s="177"/>
      <c r="B38" s="178"/>
      <c r="C38" s="179"/>
      <c r="D38" s="178"/>
      <c r="E38" s="178"/>
      <c r="F38" s="178"/>
      <c r="G38" s="179"/>
      <c r="H38" s="177"/>
      <c r="I38" s="177"/>
      <c r="J38" s="177"/>
      <c r="K38" s="177"/>
    </row>
    <row r="39" spans="1:11" ht="10.5" customHeight="1">
      <c r="A39" s="177"/>
      <c r="B39" s="178"/>
      <c r="C39" s="179"/>
      <c r="D39" s="178"/>
      <c r="E39" s="178"/>
      <c r="F39" s="178"/>
      <c r="G39" s="179"/>
      <c r="H39" s="177"/>
      <c r="I39" s="177"/>
      <c r="J39" s="177"/>
      <c r="K39" s="177"/>
    </row>
    <row r="40" spans="1:11" ht="10.5" customHeight="1">
      <c r="A40" s="177"/>
      <c r="B40" s="178"/>
      <c r="C40" s="179"/>
      <c r="D40" s="178"/>
      <c r="E40" s="178"/>
      <c r="F40" s="178"/>
      <c r="G40" s="179"/>
      <c r="H40" s="177"/>
      <c r="I40" s="177"/>
      <c r="J40" s="177"/>
      <c r="K40" s="177"/>
    </row>
    <row r="41" spans="1:11" ht="10.5" customHeight="1">
      <c r="A41" s="177"/>
      <c r="B41" s="178"/>
      <c r="C41" s="179"/>
      <c r="D41" s="178"/>
      <c r="E41" s="178"/>
      <c r="F41" s="178"/>
      <c r="G41" s="179"/>
      <c r="H41" s="177"/>
      <c r="I41" s="177"/>
      <c r="J41" s="177"/>
      <c r="K41" s="177"/>
    </row>
    <row r="42" spans="1:11" ht="10.5" customHeight="1">
      <c r="A42" s="177"/>
      <c r="B42" s="178"/>
      <c r="C42" s="179"/>
      <c r="D42" s="178"/>
      <c r="E42" s="178"/>
      <c r="F42" s="178"/>
      <c r="G42" s="179"/>
      <c r="H42" s="177"/>
      <c r="I42" s="177"/>
      <c r="J42" s="177"/>
      <c r="K42" s="177"/>
    </row>
    <row r="43" spans="1:11" ht="10.5" customHeight="1">
      <c r="A43" s="177"/>
      <c r="B43" s="178"/>
      <c r="C43" s="179"/>
      <c r="D43" s="178"/>
      <c r="E43" s="178"/>
      <c r="F43" s="178"/>
      <c r="G43" s="179"/>
      <c r="H43" s="177"/>
      <c r="I43" s="177"/>
      <c r="J43" s="177"/>
      <c r="K43" s="177"/>
    </row>
    <row r="44" spans="1:11" ht="10.5" customHeight="1">
      <c r="A44" s="177"/>
      <c r="B44" s="178"/>
      <c r="C44" s="179"/>
      <c r="D44" s="178"/>
      <c r="E44" s="178"/>
      <c r="F44" s="178"/>
      <c r="G44" s="179"/>
      <c r="H44" s="177"/>
      <c r="I44" s="177"/>
      <c r="J44" s="177"/>
      <c r="K44" s="177"/>
    </row>
    <row r="45" spans="1:11" ht="10.5" customHeight="1">
      <c r="A45" s="177"/>
      <c r="B45" s="178"/>
      <c r="C45" s="179"/>
      <c r="D45" s="178"/>
      <c r="E45" s="178"/>
      <c r="F45" s="178"/>
      <c r="G45" s="179"/>
      <c r="H45" s="177"/>
      <c r="I45" s="177"/>
      <c r="J45" s="177"/>
      <c r="K45" s="177"/>
    </row>
    <row r="46" spans="1:11" ht="10.5" customHeight="1">
      <c r="A46" s="177"/>
      <c r="B46" s="178"/>
      <c r="C46" s="179"/>
      <c r="D46" s="178"/>
      <c r="E46" s="178"/>
      <c r="F46" s="178"/>
      <c r="G46" s="179"/>
      <c r="H46" s="177"/>
      <c r="I46" s="177"/>
      <c r="J46" s="177"/>
      <c r="K46" s="177"/>
    </row>
    <row r="47" spans="1:11" ht="10.5" customHeight="1">
      <c r="A47" s="177"/>
      <c r="B47" s="178"/>
      <c r="C47" s="179"/>
      <c r="D47" s="178"/>
      <c r="E47" s="178"/>
      <c r="F47" s="178"/>
      <c r="G47" s="179"/>
      <c r="H47" s="177"/>
      <c r="I47" s="177"/>
      <c r="J47" s="177"/>
      <c r="K47" s="177"/>
    </row>
    <row r="48" spans="1:11" ht="10.5" customHeight="1">
      <c r="A48" s="177"/>
      <c r="B48" s="178"/>
      <c r="C48" s="179"/>
      <c r="D48" s="178"/>
      <c r="E48" s="178"/>
      <c r="F48" s="178"/>
      <c r="G48" s="179"/>
      <c r="H48" s="177"/>
      <c r="I48" s="177"/>
      <c r="J48" s="177"/>
      <c r="K48" s="177"/>
    </row>
    <row r="49" spans="1:11" ht="10.5" customHeight="1">
      <c r="A49" s="177"/>
      <c r="B49" s="178"/>
      <c r="C49" s="179"/>
      <c r="D49" s="178"/>
      <c r="E49" s="178"/>
      <c r="F49" s="178"/>
      <c r="G49" s="179"/>
      <c r="H49" s="177"/>
      <c r="I49" s="177"/>
      <c r="J49" s="177"/>
      <c r="K49" s="177"/>
    </row>
    <row r="50" spans="1:11" ht="10.5" customHeight="1">
      <c r="A50" s="177"/>
      <c r="B50" s="178"/>
      <c r="C50" s="179"/>
      <c r="D50" s="178"/>
      <c r="E50" s="178"/>
      <c r="F50" s="178"/>
      <c r="G50" s="179"/>
      <c r="H50" s="177"/>
      <c r="I50" s="177"/>
      <c r="J50" s="177"/>
      <c r="K50" s="177"/>
    </row>
    <row r="51" spans="1:11" ht="10.5" customHeight="1">
      <c r="A51" s="177"/>
      <c r="B51" s="178"/>
      <c r="C51" s="179"/>
      <c r="D51" s="178"/>
      <c r="E51" s="178"/>
      <c r="F51" s="178"/>
      <c r="G51" s="179"/>
      <c r="H51" s="177"/>
      <c r="I51" s="177"/>
      <c r="J51" s="177"/>
      <c r="K51" s="177"/>
    </row>
    <row r="52" spans="1:11" ht="10.5" customHeight="1">
      <c r="A52" s="177"/>
      <c r="B52" s="178"/>
      <c r="C52" s="179"/>
      <c r="D52" s="178"/>
      <c r="E52" s="178"/>
      <c r="F52" s="178"/>
      <c r="G52" s="179"/>
      <c r="H52" s="177"/>
      <c r="I52" s="177"/>
      <c r="J52" s="177"/>
      <c r="K52" s="177"/>
    </row>
    <row r="53" spans="1:11" ht="10.5" customHeight="1">
      <c r="A53" s="177"/>
      <c r="B53" s="178"/>
      <c r="C53" s="179"/>
      <c r="D53" s="178"/>
      <c r="E53" s="178"/>
      <c r="F53" s="178"/>
      <c r="G53" s="179"/>
      <c r="H53" s="177"/>
      <c r="I53" s="177"/>
      <c r="J53" s="177"/>
      <c r="K53" s="177"/>
    </row>
    <row r="54" spans="1:11" ht="10.5" customHeight="1">
      <c r="A54" s="177"/>
      <c r="B54" s="178"/>
      <c r="C54" s="179"/>
      <c r="D54" s="178"/>
      <c r="E54" s="178"/>
      <c r="F54" s="178"/>
      <c r="G54" s="179"/>
      <c r="H54" s="177"/>
      <c r="I54" s="177"/>
      <c r="J54" s="177"/>
      <c r="K54" s="177"/>
    </row>
    <row r="55" spans="1:11" ht="10.5" customHeight="1">
      <c r="A55" s="177"/>
      <c r="B55" s="178"/>
      <c r="C55" s="179"/>
      <c r="D55" s="178"/>
      <c r="E55" s="178"/>
      <c r="F55" s="178"/>
      <c r="G55" s="179"/>
      <c r="H55" s="177"/>
      <c r="I55" s="177"/>
      <c r="J55" s="177"/>
      <c r="K55" s="177"/>
    </row>
    <row r="56" spans="1:11" ht="10.5" customHeight="1">
      <c r="A56" s="177"/>
      <c r="B56" s="178"/>
      <c r="C56" s="179"/>
      <c r="D56" s="178"/>
      <c r="E56" s="178"/>
      <c r="F56" s="178"/>
      <c r="G56" s="179"/>
      <c r="H56" s="177"/>
      <c r="I56" s="177"/>
      <c r="J56" s="177"/>
      <c r="K56" s="177"/>
    </row>
    <row r="57" spans="1:11" ht="10.5" customHeight="1">
      <c r="A57" s="177"/>
      <c r="B57" s="178"/>
      <c r="C57" s="179"/>
      <c r="D57" s="178"/>
      <c r="E57" s="178"/>
      <c r="F57" s="178"/>
      <c r="G57" s="179"/>
      <c r="H57" s="177"/>
      <c r="I57" s="177"/>
      <c r="J57" s="177"/>
      <c r="K57" s="177"/>
    </row>
    <row r="58" spans="1:11" ht="10.5" customHeight="1">
      <c r="A58" s="177"/>
      <c r="B58" s="178"/>
      <c r="C58" s="179"/>
      <c r="D58" s="178"/>
      <c r="E58" s="178"/>
      <c r="F58" s="178"/>
      <c r="G58" s="179"/>
      <c r="H58" s="177"/>
      <c r="I58" s="177"/>
      <c r="J58" s="177"/>
      <c r="K58" s="177"/>
    </row>
    <row r="59" spans="1:11" ht="10.5" customHeight="1">
      <c r="A59" s="177"/>
      <c r="B59" s="178"/>
      <c r="C59" s="179"/>
      <c r="D59" s="178"/>
      <c r="E59" s="178"/>
      <c r="F59" s="178"/>
      <c r="G59" s="179"/>
      <c r="H59" s="177"/>
      <c r="I59" s="177"/>
      <c r="J59" s="177"/>
      <c r="K59" s="177"/>
    </row>
    <row r="60" spans="1:11" ht="10.5" customHeight="1">
      <c r="A60" s="177"/>
      <c r="B60" s="178"/>
      <c r="C60" s="179"/>
      <c r="D60" s="178"/>
      <c r="E60" s="178"/>
      <c r="F60" s="178"/>
      <c r="G60" s="179"/>
      <c r="H60" s="177"/>
      <c r="I60" s="177"/>
      <c r="J60" s="177"/>
      <c r="K60" s="177"/>
    </row>
    <row r="61" spans="1:11" ht="10.5" customHeight="1">
      <c r="A61" s="177"/>
      <c r="B61" s="178"/>
      <c r="C61" s="179"/>
      <c r="D61" s="178"/>
      <c r="E61" s="178"/>
      <c r="F61" s="178"/>
      <c r="G61" s="179"/>
      <c r="H61" s="177"/>
      <c r="I61" s="177"/>
      <c r="J61" s="177"/>
      <c r="K61" s="177"/>
    </row>
    <row r="62" spans="1:11" ht="10.5" customHeight="1">
      <c r="A62" s="177"/>
      <c r="B62" s="178"/>
      <c r="C62" s="179"/>
      <c r="D62" s="178"/>
      <c r="E62" s="178"/>
      <c r="F62" s="178"/>
      <c r="G62" s="179"/>
      <c r="H62" s="177"/>
      <c r="I62" s="177"/>
      <c r="J62" s="177"/>
      <c r="K62" s="177"/>
    </row>
    <row r="63" spans="1:11" ht="10.5" customHeight="1">
      <c r="A63" s="177"/>
      <c r="B63" s="178"/>
      <c r="C63" s="179"/>
      <c r="D63" s="178"/>
      <c r="E63" s="178"/>
      <c r="F63" s="178"/>
      <c r="G63" s="179"/>
      <c r="H63" s="177"/>
      <c r="I63" s="177"/>
      <c r="J63" s="177"/>
      <c r="K63" s="177"/>
    </row>
    <row r="64" spans="1:11" ht="10.5" customHeight="1">
      <c r="A64" s="177"/>
      <c r="B64" s="178"/>
      <c r="C64" s="179"/>
      <c r="D64" s="178"/>
      <c r="E64" s="178"/>
      <c r="F64" s="178"/>
      <c r="G64" s="179"/>
      <c r="H64" s="177"/>
      <c r="I64" s="177"/>
      <c r="J64" s="177"/>
      <c r="K64" s="177"/>
    </row>
    <row r="65" spans="1:11" ht="10.5" customHeight="1">
      <c r="A65" s="177"/>
      <c r="B65" s="178"/>
      <c r="C65" s="179"/>
      <c r="D65" s="178"/>
      <c r="E65" s="178"/>
      <c r="F65" s="178"/>
      <c r="G65" s="179"/>
      <c r="H65" s="177"/>
      <c r="I65" s="177"/>
      <c r="J65" s="177"/>
      <c r="K65" s="177"/>
    </row>
    <row r="66" spans="1:11" ht="10.5" customHeight="1">
      <c r="A66" s="177"/>
      <c r="B66" s="178"/>
      <c r="C66" s="179"/>
      <c r="D66" s="178"/>
      <c r="E66" s="178"/>
      <c r="F66" s="178"/>
      <c r="G66" s="179"/>
      <c r="H66" s="177"/>
      <c r="I66" s="177"/>
      <c r="J66" s="177"/>
      <c r="K66" s="177"/>
    </row>
    <row r="67" spans="1:11" ht="10.5" customHeight="1">
      <c r="A67" s="177"/>
      <c r="B67" s="178"/>
      <c r="C67" s="179"/>
      <c r="D67" s="178"/>
      <c r="E67" s="178"/>
      <c r="F67" s="178"/>
      <c r="G67" s="179"/>
      <c r="H67" s="177"/>
      <c r="I67" s="177"/>
      <c r="J67" s="177"/>
      <c r="K67" s="177"/>
    </row>
    <row r="68" spans="1:11" ht="10.5" customHeight="1">
      <c r="A68" s="177"/>
      <c r="B68" s="178"/>
      <c r="C68" s="179"/>
      <c r="D68" s="178"/>
      <c r="E68" s="178"/>
      <c r="F68" s="178"/>
      <c r="G68" s="179"/>
      <c r="H68" s="177"/>
      <c r="I68" s="177"/>
      <c r="J68" s="177"/>
      <c r="K68" s="177"/>
    </row>
    <row r="69" spans="1:11" ht="10.5" customHeight="1">
      <c r="A69" s="177"/>
      <c r="B69" s="178"/>
      <c r="C69" s="179"/>
      <c r="D69" s="178"/>
      <c r="E69" s="178"/>
      <c r="F69" s="178"/>
      <c r="G69" s="179"/>
      <c r="H69" s="177"/>
      <c r="I69" s="177"/>
      <c r="J69" s="177"/>
      <c r="K69" s="177"/>
    </row>
    <row r="70" spans="1:11" ht="10.5" customHeight="1">
      <c r="A70" s="177"/>
      <c r="B70" s="178"/>
      <c r="C70" s="179"/>
      <c r="D70" s="178"/>
      <c r="E70" s="178"/>
      <c r="F70" s="178"/>
      <c r="G70" s="179"/>
      <c r="H70" s="177"/>
      <c r="I70" s="177"/>
      <c r="J70" s="177"/>
      <c r="K70" s="177"/>
    </row>
    <row r="71" spans="1:11" ht="10.5" customHeight="1">
      <c r="A71" s="177"/>
      <c r="B71" s="178"/>
      <c r="C71" s="179"/>
      <c r="D71" s="178"/>
      <c r="E71" s="178"/>
      <c r="F71" s="178"/>
      <c r="G71" s="179"/>
      <c r="H71" s="177"/>
      <c r="I71" s="177"/>
      <c r="J71" s="177"/>
      <c r="K71" s="177"/>
    </row>
    <row r="72" spans="1:11" ht="10.5" customHeight="1">
      <c r="A72" s="177"/>
      <c r="B72" s="178"/>
      <c r="C72" s="179"/>
      <c r="D72" s="178"/>
      <c r="E72" s="178"/>
      <c r="F72" s="178"/>
      <c r="G72" s="179"/>
      <c r="H72" s="177"/>
      <c r="I72" s="177"/>
      <c r="J72" s="177"/>
      <c r="K72" s="177"/>
    </row>
    <row r="73" spans="1:11" ht="10.5" customHeight="1">
      <c r="A73" s="177"/>
      <c r="B73" s="178"/>
      <c r="C73" s="179"/>
      <c r="D73" s="178"/>
      <c r="E73" s="178"/>
      <c r="F73" s="178"/>
      <c r="G73" s="179"/>
      <c r="H73" s="177"/>
      <c r="I73" s="177"/>
      <c r="J73" s="177"/>
      <c r="K73" s="177"/>
    </row>
    <row r="74" spans="1:11" ht="10.5" customHeight="1">
      <c r="A74" s="177"/>
      <c r="B74" s="178"/>
      <c r="C74" s="179"/>
      <c r="D74" s="178"/>
      <c r="E74" s="178"/>
      <c r="F74" s="178"/>
      <c r="G74" s="179"/>
      <c r="H74" s="177"/>
      <c r="I74" s="177"/>
      <c r="J74" s="177"/>
      <c r="K74" s="177"/>
    </row>
    <row r="75" spans="1:11" ht="10.5" customHeight="1">
      <c r="A75" s="177"/>
      <c r="B75" s="178"/>
      <c r="C75" s="179"/>
      <c r="D75" s="178"/>
      <c r="E75" s="178"/>
      <c r="F75" s="178"/>
      <c r="G75" s="179"/>
      <c r="H75" s="177"/>
      <c r="I75" s="177"/>
      <c r="J75" s="177"/>
      <c r="K75" s="177"/>
    </row>
    <row r="76" spans="1:11" ht="10.5" customHeight="1">
      <c r="A76" s="177"/>
      <c r="B76" s="178"/>
      <c r="C76" s="179"/>
      <c r="D76" s="178"/>
      <c r="E76" s="178"/>
      <c r="F76" s="178"/>
      <c r="G76" s="179"/>
      <c r="H76" s="177"/>
      <c r="I76" s="177"/>
      <c r="J76" s="177"/>
      <c r="K76" s="177"/>
    </row>
    <row r="77" spans="1:11" ht="10.5" customHeight="1">
      <c r="A77" s="177"/>
      <c r="B77" s="178"/>
      <c r="C77" s="179"/>
      <c r="D77" s="178"/>
      <c r="E77" s="178"/>
      <c r="F77" s="178"/>
      <c r="G77" s="179"/>
      <c r="H77" s="177"/>
      <c r="I77" s="177"/>
      <c r="J77" s="177"/>
      <c r="K77" s="177"/>
    </row>
    <row r="78" spans="1:11" ht="10.5" customHeight="1">
      <c r="A78" s="177"/>
      <c r="B78" s="178"/>
      <c r="C78" s="179"/>
      <c r="D78" s="178"/>
      <c r="E78" s="178"/>
      <c r="F78" s="178"/>
      <c r="G78" s="179"/>
      <c r="H78" s="177"/>
      <c r="I78" s="177"/>
      <c r="J78" s="177"/>
      <c r="K78" s="177"/>
    </row>
    <row r="79" spans="1:11" ht="10.5" customHeight="1">
      <c r="A79" s="177"/>
      <c r="B79" s="178"/>
      <c r="C79" s="179"/>
      <c r="D79" s="178"/>
      <c r="E79" s="178"/>
      <c r="F79" s="178"/>
      <c r="G79" s="179"/>
      <c r="H79" s="177"/>
      <c r="I79" s="177"/>
      <c r="J79" s="177"/>
      <c r="K79" s="177"/>
    </row>
    <row r="80" spans="1:11" ht="10.5" customHeight="1">
      <c r="A80" s="177"/>
      <c r="B80" s="178"/>
      <c r="C80" s="179"/>
      <c r="D80" s="178"/>
      <c r="E80" s="178"/>
      <c r="F80" s="178"/>
      <c r="G80" s="179"/>
      <c r="H80" s="177"/>
      <c r="I80" s="177"/>
      <c r="J80" s="177"/>
      <c r="K80" s="177"/>
    </row>
    <row r="81" spans="1:11" ht="10.5" customHeight="1">
      <c r="A81" s="177"/>
      <c r="B81" s="178"/>
      <c r="C81" s="179"/>
      <c r="D81" s="178"/>
      <c r="E81" s="178"/>
      <c r="F81" s="178"/>
      <c r="G81" s="179"/>
      <c r="H81" s="177"/>
      <c r="I81" s="177"/>
      <c r="J81" s="177"/>
      <c r="K81" s="177"/>
    </row>
    <row r="82" spans="1:11" ht="10.5" customHeight="1">
      <c r="A82" s="177"/>
      <c r="B82" s="178"/>
      <c r="C82" s="179"/>
      <c r="D82" s="178"/>
      <c r="E82" s="178"/>
      <c r="F82" s="178"/>
      <c r="G82" s="179"/>
      <c r="H82" s="177"/>
      <c r="I82" s="177"/>
      <c r="J82" s="177"/>
      <c r="K82" s="177"/>
    </row>
    <row r="83" spans="1:11" ht="10.5" customHeight="1">
      <c r="A83" s="177"/>
      <c r="B83" s="178"/>
      <c r="C83" s="179"/>
      <c r="D83" s="178"/>
      <c r="E83" s="178"/>
      <c r="F83" s="178"/>
      <c r="G83" s="179"/>
      <c r="H83" s="177"/>
      <c r="I83" s="177"/>
      <c r="J83" s="177"/>
      <c r="K83" s="177"/>
    </row>
    <row r="84" spans="1:11" ht="10.5" customHeight="1">
      <c r="A84" s="177"/>
      <c r="B84" s="178"/>
      <c r="C84" s="179"/>
      <c r="D84" s="178"/>
      <c r="E84" s="178"/>
      <c r="F84" s="178"/>
      <c r="G84" s="179"/>
      <c r="H84" s="177"/>
      <c r="I84" s="177"/>
      <c r="J84" s="177"/>
      <c r="K84" s="177"/>
    </row>
    <row r="85" spans="1:11" ht="10.5" customHeight="1">
      <c r="A85" s="177"/>
      <c r="B85" s="178"/>
      <c r="C85" s="179"/>
      <c r="D85" s="178"/>
      <c r="E85" s="178"/>
      <c r="F85" s="178"/>
      <c r="G85" s="179"/>
      <c r="H85" s="177"/>
      <c r="I85" s="177"/>
      <c r="J85" s="177"/>
      <c r="K85" s="177"/>
    </row>
    <row r="86" spans="1:11" ht="10.5" customHeight="1">
      <c r="A86" s="177"/>
      <c r="B86" s="178"/>
      <c r="C86" s="179"/>
      <c r="D86" s="178"/>
      <c r="E86" s="178"/>
      <c r="F86" s="178"/>
      <c r="G86" s="179"/>
      <c r="H86" s="177"/>
      <c r="I86" s="177"/>
      <c r="J86" s="177"/>
      <c r="K86" s="177"/>
    </row>
    <row r="87" spans="1:11" ht="10.5" customHeight="1">
      <c r="A87" s="177"/>
      <c r="B87" s="178"/>
      <c r="C87" s="179"/>
      <c r="D87" s="178"/>
      <c r="E87" s="178"/>
      <c r="F87" s="178"/>
      <c r="G87" s="179"/>
      <c r="H87" s="177"/>
      <c r="I87" s="177"/>
      <c r="J87" s="177"/>
      <c r="K87" s="177"/>
    </row>
    <row r="88" spans="1:11" ht="10.5" customHeight="1">
      <c r="A88" s="177"/>
      <c r="B88" s="178"/>
      <c r="C88" s="179"/>
      <c r="D88" s="178"/>
      <c r="E88" s="178"/>
      <c r="F88" s="178"/>
      <c r="G88" s="179"/>
      <c r="H88" s="177"/>
      <c r="I88" s="177"/>
      <c r="J88" s="177"/>
      <c r="K88" s="177"/>
    </row>
    <row r="89" spans="1:11" ht="10.5" customHeight="1">
      <c r="A89" s="177"/>
      <c r="B89" s="178"/>
      <c r="C89" s="179"/>
      <c r="D89" s="178"/>
      <c r="E89" s="178"/>
      <c r="F89" s="178"/>
      <c r="G89" s="179"/>
      <c r="H89" s="177"/>
      <c r="I89" s="177"/>
      <c r="J89" s="177"/>
      <c r="K89" s="177"/>
    </row>
    <row r="90" spans="1:11" ht="10.5" customHeight="1">
      <c r="A90" s="177"/>
      <c r="B90" s="178"/>
      <c r="C90" s="179"/>
      <c r="D90" s="178"/>
      <c r="E90" s="178"/>
      <c r="F90" s="178"/>
      <c r="G90" s="179"/>
      <c r="H90" s="177"/>
      <c r="I90" s="177"/>
      <c r="J90" s="177"/>
      <c r="K90" s="177"/>
    </row>
    <row r="91" spans="1:11" ht="10.5" customHeight="1">
      <c r="A91" s="177"/>
      <c r="B91" s="178"/>
      <c r="C91" s="179"/>
      <c r="D91" s="178"/>
      <c r="E91" s="178"/>
      <c r="F91" s="178"/>
      <c r="G91" s="179"/>
      <c r="H91" s="177"/>
      <c r="I91" s="177"/>
      <c r="J91" s="177"/>
      <c r="K91" s="177"/>
    </row>
    <row r="92" spans="1:11" ht="10.5" customHeight="1">
      <c r="A92" s="177"/>
      <c r="B92" s="178"/>
      <c r="C92" s="179"/>
      <c r="D92" s="178"/>
      <c r="E92" s="178"/>
      <c r="F92" s="178"/>
      <c r="G92" s="179"/>
      <c r="H92" s="177"/>
      <c r="I92" s="177"/>
      <c r="J92" s="177"/>
      <c r="K92" s="177"/>
    </row>
    <row r="93" spans="1:11" ht="10.5" customHeight="1">
      <c r="A93" s="177"/>
      <c r="B93" s="178"/>
      <c r="C93" s="179"/>
      <c r="D93" s="178"/>
      <c r="E93" s="178"/>
      <c r="F93" s="178"/>
      <c r="G93" s="179"/>
      <c r="H93" s="177"/>
      <c r="I93" s="177"/>
      <c r="J93" s="177"/>
      <c r="K93" s="177"/>
    </row>
    <row r="94" spans="1:11" ht="10.5" customHeight="1">
      <c r="A94" s="177"/>
      <c r="B94" s="178"/>
      <c r="C94" s="179"/>
      <c r="D94" s="178"/>
      <c r="E94" s="178"/>
      <c r="F94" s="178"/>
      <c r="G94" s="179"/>
      <c r="H94" s="177"/>
      <c r="I94" s="177"/>
      <c r="J94" s="177"/>
      <c r="K94" s="177"/>
    </row>
    <row r="95" spans="1:11" ht="10.5" customHeight="1">
      <c r="A95" s="177"/>
      <c r="B95" s="178"/>
      <c r="C95" s="179"/>
      <c r="D95" s="178"/>
      <c r="E95" s="178"/>
      <c r="F95" s="178"/>
      <c r="G95" s="179"/>
      <c r="H95" s="177"/>
      <c r="I95" s="177"/>
      <c r="J95" s="177"/>
      <c r="K95" s="177"/>
    </row>
    <row r="96" spans="1:11" ht="10.5" customHeight="1">
      <c r="A96" s="177"/>
      <c r="B96" s="178"/>
      <c r="C96" s="179"/>
      <c r="D96" s="178"/>
      <c r="E96" s="178"/>
      <c r="F96" s="178"/>
      <c r="G96" s="179"/>
      <c r="H96" s="177"/>
      <c r="I96" s="177"/>
      <c r="J96" s="177"/>
      <c r="K96" s="177"/>
    </row>
    <row r="97" spans="1:11" ht="10.5" customHeight="1">
      <c r="A97" s="177"/>
      <c r="B97" s="178"/>
      <c r="C97" s="179"/>
      <c r="D97" s="178"/>
      <c r="E97" s="178"/>
      <c r="F97" s="178"/>
      <c r="G97" s="179"/>
      <c r="H97" s="177"/>
      <c r="I97" s="177"/>
      <c r="J97" s="177"/>
      <c r="K97" s="177"/>
    </row>
    <row r="98" spans="1:11" ht="10.5" customHeight="1">
      <c r="A98" s="177"/>
      <c r="B98" s="178"/>
      <c r="C98" s="179"/>
      <c r="D98" s="178"/>
      <c r="E98" s="178"/>
      <c r="F98" s="178"/>
      <c r="G98" s="179"/>
      <c r="H98" s="177"/>
      <c r="I98" s="177"/>
      <c r="J98" s="177"/>
      <c r="K98" s="177"/>
    </row>
    <row r="99" spans="1:11" ht="10.5" customHeight="1">
      <c r="A99" s="177"/>
      <c r="B99" s="178"/>
      <c r="C99" s="179"/>
      <c r="D99" s="178"/>
      <c r="E99" s="178"/>
      <c r="F99" s="178"/>
      <c r="G99" s="179"/>
      <c r="H99" s="177"/>
      <c r="I99" s="177"/>
      <c r="J99" s="177"/>
      <c r="K99" s="177"/>
    </row>
    <row r="100" spans="1:11" ht="10.5" customHeight="1">
      <c r="A100" s="177"/>
      <c r="B100" s="178"/>
      <c r="C100" s="179"/>
      <c r="D100" s="178"/>
      <c r="E100" s="178"/>
      <c r="F100" s="178"/>
      <c r="G100" s="179"/>
      <c r="H100" s="177"/>
      <c r="I100" s="177"/>
      <c r="J100" s="177"/>
      <c r="K100" s="177"/>
    </row>
  </sheetData>
  <hyperlinks>
    <hyperlink ref="K5" r:id="rId1" xr:uid="{00000000-0004-0000-1000-000000000000}"/>
    <hyperlink ref="K7" r:id="rId2" xr:uid="{00000000-0004-0000-1000-000001000000}"/>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100"/>
  <sheetViews>
    <sheetView topLeftCell="A41" workbookViewId="0">
      <selection sqref="A1:C48"/>
    </sheetView>
  </sheetViews>
  <sheetFormatPr defaultColWidth="12.75" defaultRowHeight="15" customHeight="1"/>
  <cols>
    <col min="1" max="1" width="35.25" customWidth="1"/>
    <col min="2" max="2" width="10" customWidth="1"/>
    <col min="3" max="3" width="11.25" customWidth="1"/>
    <col min="4" max="14" width="9.5" customWidth="1"/>
  </cols>
  <sheetData>
    <row r="1" spans="1:14" ht="15.75">
      <c r="A1" s="264" t="s">
        <v>344</v>
      </c>
      <c r="B1" s="265" t="s">
        <v>345</v>
      </c>
      <c r="C1" s="266" t="s">
        <v>346</v>
      </c>
      <c r="D1" s="68"/>
      <c r="E1" s="68"/>
      <c r="F1" s="68"/>
      <c r="G1" s="68"/>
      <c r="H1" s="68"/>
      <c r="I1" s="68"/>
      <c r="J1" s="68"/>
      <c r="K1" s="68"/>
      <c r="L1" s="68"/>
      <c r="M1" s="68"/>
      <c r="N1" s="68"/>
    </row>
    <row r="2" spans="1:14" ht="15.75">
      <c r="A2" s="240" t="s">
        <v>347</v>
      </c>
      <c r="B2" s="267">
        <v>80000</v>
      </c>
      <c r="C2" s="268">
        <v>120000</v>
      </c>
      <c r="D2" s="68"/>
      <c r="E2" s="68"/>
      <c r="F2" s="68"/>
      <c r="G2" s="68"/>
      <c r="H2" s="68"/>
      <c r="I2" s="68"/>
      <c r="J2" s="68"/>
      <c r="K2" s="68"/>
      <c r="L2" s="68"/>
      <c r="M2" s="68"/>
      <c r="N2" s="68"/>
    </row>
    <row r="3" spans="1:14" ht="15.75">
      <c r="A3" s="240" t="s">
        <v>348</v>
      </c>
      <c r="B3" s="267">
        <v>80000</v>
      </c>
      <c r="C3" s="267">
        <v>120000</v>
      </c>
      <c r="D3" s="68"/>
      <c r="E3" s="68"/>
      <c r="F3" s="68"/>
      <c r="G3" s="68"/>
      <c r="H3" s="68"/>
      <c r="I3" s="68"/>
      <c r="J3" s="68"/>
      <c r="K3" s="68"/>
      <c r="L3" s="68"/>
      <c r="M3" s="68"/>
      <c r="N3" s="68"/>
    </row>
    <row r="4" spans="1:14" ht="15.75">
      <c r="A4" s="240" t="s">
        <v>444</v>
      </c>
      <c r="B4" s="267">
        <v>80000</v>
      </c>
      <c r="C4" s="267">
        <v>120000</v>
      </c>
      <c r="D4" s="68"/>
      <c r="E4" s="68"/>
      <c r="F4" s="68"/>
      <c r="G4" s="68"/>
      <c r="H4" s="68"/>
      <c r="I4" s="68"/>
      <c r="J4" s="68"/>
      <c r="K4" s="68"/>
      <c r="L4" s="68"/>
      <c r="M4" s="68"/>
      <c r="N4" s="68"/>
    </row>
    <row r="5" spans="1:14" ht="15.75">
      <c r="A5" s="240" t="s">
        <v>349</v>
      </c>
      <c r="B5" s="267">
        <v>30000</v>
      </c>
      <c r="C5" s="268">
        <v>30000</v>
      </c>
      <c r="D5" s="68"/>
      <c r="E5" s="68"/>
      <c r="F5" s="68"/>
      <c r="G5" s="68"/>
      <c r="H5" s="68"/>
      <c r="I5" s="68"/>
      <c r="J5" s="68"/>
      <c r="K5" s="68"/>
      <c r="L5" s="68"/>
      <c r="M5" s="68"/>
      <c r="N5" s="68"/>
    </row>
    <row r="6" spans="1:14" ht="15.75">
      <c r="A6" s="240" t="s">
        <v>350</v>
      </c>
      <c r="B6" s="267"/>
      <c r="C6" s="268">
        <v>35000</v>
      </c>
      <c r="D6" s="68"/>
      <c r="E6" s="68"/>
      <c r="F6" s="68"/>
      <c r="G6" s="68"/>
      <c r="H6" s="68"/>
      <c r="I6" s="68"/>
      <c r="J6" s="68"/>
      <c r="K6" s="68"/>
      <c r="L6" s="68"/>
      <c r="M6" s="68"/>
      <c r="N6" s="68"/>
    </row>
    <row r="7" spans="1:14" ht="15.75">
      <c r="A7" s="240" t="s">
        <v>351</v>
      </c>
      <c r="B7" s="267"/>
      <c r="C7" s="268">
        <v>30000</v>
      </c>
      <c r="D7" s="68"/>
      <c r="E7" s="68"/>
      <c r="F7" s="68"/>
      <c r="G7" s="68"/>
      <c r="H7" s="68"/>
      <c r="I7" s="68"/>
      <c r="J7" s="68"/>
      <c r="K7" s="68"/>
      <c r="L7" s="68"/>
      <c r="M7" s="68"/>
      <c r="N7" s="68"/>
    </row>
    <row r="8" spans="1:14" ht="15.75">
      <c r="A8" s="233"/>
      <c r="B8" s="267"/>
      <c r="C8" s="268"/>
      <c r="D8" s="68"/>
      <c r="E8" s="68"/>
      <c r="F8" s="68"/>
      <c r="G8" s="68"/>
      <c r="H8" s="68"/>
      <c r="I8" s="68"/>
      <c r="J8" s="68"/>
      <c r="K8" s="68"/>
      <c r="L8" s="68"/>
      <c r="M8" s="68"/>
      <c r="N8" s="68"/>
    </row>
    <row r="9" spans="1:14" ht="15.75">
      <c r="A9" s="240"/>
      <c r="B9" s="267"/>
      <c r="C9" s="268"/>
      <c r="D9" s="68"/>
      <c r="E9" s="68"/>
      <c r="F9" s="68"/>
      <c r="G9" s="68"/>
      <c r="H9" s="68"/>
      <c r="I9" s="68"/>
      <c r="J9" s="68"/>
      <c r="K9" s="68"/>
      <c r="L9" s="68"/>
      <c r="M9" s="68"/>
      <c r="N9" s="68"/>
    </row>
    <row r="10" spans="1:14" ht="15.75">
      <c r="A10" s="269" t="s">
        <v>352</v>
      </c>
      <c r="B10" s="267"/>
      <c r="C10" s="268"/>
      <c r="D10" s="68"/>
      <c r="E10" s="68"/>
      <c r="F10" s="68"/>
      <c r="G10" s="68"/>
      <c r="H10" s="68"/>
      <c r="I10" s="68"/>
      <c r="J10" s="68"/>
      <c r="K10" s="68"/>
      <c r="L10" s="68"/>
      <c r="M10" s="68"/>
      <c r="N10" s="68"/>
    </row>
    <row r="11" spans="1:14" ht="15.75">
      <c r="A11" s="240" t="s">
        <v>353</v>
      </c>
      <c r="B11" s="267">
        <v>50000</v>
      </c>
      <c r="C11" s="268">
        <v>50000</v>
      </c>
      <c r="D11" s="68"/>
      <c r="E11" s="68"/>
      <c r="F11" s="68"/>
      <c r="G11" s="68"/>
      <c r="H11" s="68"/>
      <c r="I11" s="68"/>
      <c r="J11" s="68"/>
      <c r="K11" s="68"/>
      <c r="L11" s="68"/>
      <c r="M11" s="68"/>
      <c r="N11" s="68"/>
    </row>
    <row r="12" spans="1:14" ht="15.75">
      <c r="A12" s="240" t="s">
        <v>354</v>
      </c>
      <c r="B12" s="267"/>
      <c r="C12" s="268">
        <v>50000</v>
      </c>
      <c r="D12" s="68"/>
      <c r="E12" s="68"/>
      <c r="F12" s="68"/>
      <c r="G12" s="68"/>
      <c r="H12" s="68"/>
      <c r="I12" s="68"/>
      <c r="J12" s="68"/>
      <c r="K12" s="68"/>
      <c r="L12" s="68"/>
      <c r="M12" s="68"/>
      <c r="N12" s="68"/>
    </row>
    <row r="13" spans="1:14" ht="15.75">
      <c r="A13" s="270" t="s">
        <v>355</v>
      </c>
      <c r="B13" s="267">
        <v>30000</v>
      </c>
      <c r="C13" s="268">
        <v>30000</v>
      </c>
      <c r="D13" s="68"/>
      <c r="E13" s="68"/>
      <c r="F13" s="68"/>
      <c r="G13" s="68"/>
      <c r="H13" s="68"/>
      <c r="I13" s="68"/>
      <c r="J13" s="68"/>
      <c r="K13" s="68"/>
      <c r="L13" s="68"/>
      <c r="M13" s="68"/>
      <c r="N13" s="68"/>
    </row>
    <row r="14" spans="1:14" ht="15.75">
      <c r="A14" s="270" t="s">
        <v>356</v>
      </c>
      <c r="B14" s="267"/>
      <c r="C14" s="268">
        <v>30000</v>
      </c>
      <c r="D14" s="68"/>
      <c r="E14" s="68"/>
      <c r="F14" s="68"/>
      <c r="G14" s="68"/>
      <c r="H14" s="68"/>
      <c r="I14" s="68"/>
      <c r="J14" s="68"/>
      <c r="K14" s="68"/>
      <c r="L14" s="68"/>
      <c r="M14" s="68"/>
      <c r="N14" s="68"/>
    </row>
    <row r="15" spans="1:14" ht="15.75">
      <c r="A15" s="270" t="s">
        <v>357</v>
      </c>
      <c r="B15" s="267"/>
      <c r="C15" s="268">
        <v>30000</v>
      </c>
      <c r="D15" s="68"/>
      <c r="E15" s="68"/>
      <c r="F15" s="68"/>
      <c r="G15" s="68"/>
      <c r="H15" s="68"/>
      <c r="I15" s="68"/>
      <c r="J15" s="68"/>
      <c r="K15" s="68"/>
      <c r="L15" s="68"/>
      <c r="M15" s="68"/>
      <c r="N15" s="68"/>
    </row>
    <row r="16" spans="1:14" ht="15.75">
      <c r="A16" s="270" t="s">
        <v>358</v>
      </c>
      <c r="B16" s="267"/>
      <c r="C16" s="268"/>
      <c r="D16" s="68"/>
      <c r="E16" s="68"/>
      <c r="F16" s="68"/>
      <c r="G16" s="68"/>
      <c r="H16" s="68"/>
      <c r="I16" s="68"/>
      <c r="J16" s="68"/>
      <c r="K16" s="68"/>
      <c r="L16" s="68"/>
      <c r="M16" s="68"/>
      <c r="N16" s="68"/>
    </row>
    <row r="17" spans="1:14" ht="15.75">
      <c r="A17" s="233"/>
      <c r="B17" s="267"/>
      <c r="C17" s="268"/>
      <c r="D17" s="68"/>
      <c r="E17" s="68"/>
      <c r="F17" s="68"/>
      <c r="G17" s="68"/>
      <c r="H17" s="68"/>
      <c r="I17" s="68"/>
      <c r="J17" s="68"/>
      <c r="K17" s="68"/>
      <c r="L17" s="68"/>
      <c r="M17" s="68"/>
      <c r="N17" s="68"/>
    </row>
    <row r="18" spans="1:14" ht="15.75">
      <c r="A18" s="269" t="s">
        <v>359</v>
      </c>
      <c r="B18" s="267"/>
      <c r="C18" s="268"/>
      <c r="D18" s="68"/>
      <c r="E18" s="68"/>
      <c r="F18" s="68"/>
      <c r="G18" s="68"/>
      <c r="H18" s="68"/>
      <c r="I18" s="68"/>
      <c r="J18" s="68"/>
      <c r="K18" s="68"/>
      <c r="L18" s="68"/>
      <c r="M18" s="68"/>
      <c r="N18" s="68"/>
    </row>
    <row r="19" spans="1:14" ht="15.75">
      <c r="A19" s="240" t="s">
        <v>353</v>
      </c>
      <c r="B19" s="267">
        <v>50000</v>
      </c>
      <c r="C19" s="268">
        <v>50000</v>
      </c>
      <c r="D19" s="68"/>
      <c r="E19" s="68"/>
      <c r="F19" s="68"/>
      <c r="G19" s="68"/>
      <c r="H19" s="68"/>
      <c r="I19" s="68"/>
      <c r="J19" s="68"/>
      <c r="K19" s="68"/>
      <c r="L19" s="68"/>
      <c r="M19" s="68"/>
      <c r="N19" s="68"/>
    </row>
    <row r="20" spans="1:14" ht="15.75">
      <c r="A20" s="240" t="s">
        <v>354</v>
      </c>
      <c r="B20" s="267"/>
      <c r="C20" s="268">
        <v>50000</v>
      </c>
      <c r="D20" s="68"/>
      <c r="E20" s="68"/>
      <c r="F20" s="68"/>
      <c r="G20" s="68"/>
      <c r="H20" s="68"/>
      <c r="I20" s="68"/>
      <c r="J20" s="68"/>
      <c r="K20" s="68"/>
      <c r="L20" s="68"/>
      <c r="M20" s="68"/>
      <c r="N20" s="68"/>
    </row>
    <row r="21" spans="1:14" ht="15.75" customHeight="1">
      <c r="A21" s="270" t="s">
        <v>355</v>
      </c>
      <c r="B21" s="267">
        <v>30000</v>
      </c>
      <c r="C21" s="268">
        <v>30000</v>
      </c>
      <c r="D21" s="68"/>
      <c r="E21" s="68"/>
      <c r="F21" s="68"/>
      <c r="G21" s="68"/>
      <c r="H21" s="68"/>
      <c r="I21" s="68"/>
      <c r="J21" s="68"/>
      <c r="K21" s="68"/>
      <c r="L21" s="68"/>
      <c r="M21" s="68"/>
      <c r="N21" s="68"/>
    </row>
    <row r="22" spans="1:14" ht="15.75" customHeight="1">
      <c r="A22" s="270" t="s">
        <v>356</v>
      </c>
      <c r="B22" s="267"/>
      <c r="C22" s="268">
        <v>30000</v>
      </c>
      <c r="D22" s="68"/>
      <c r="E22" s="68"/>
      <c r="F22" s="68"/>
      <c r="G22" s="68"/>
      <c r="H22" s="68"/>
      <c r="I22" s="68"/>
      <c r="J22" s="68"/>
      <c r="K22" s="68"/>
      <c r="L22" s="68"/>
      <c r="M22" s="68"/>
      <c r="N22" s="68"/>
    </row>
    <row r="23" spans="1:14" ht="15.75" customHeight="1">
      <c r="A23" s="270" t="s">
        <v>357</v>
      </c>
      <c r="B23" s="267"/>
      <c r="C23" s="268">
        <v>30000</v>
      </c>
      <c r="D23" s="68"/>
      <c r="E23" s="68"/>
      <c r="F23" s="68"/>
      <c r="G23" s="68"/>
      <c r="H23" s="68"/>
      <c r="I23" s="68"/>
      <c r="J23" s="68"/>
      <c r="K23" s="68"/>
      <c r="L23" s="68"/>
      <c r="M23" s="68"/>
      <c r="N23" s="68"/>
    </row>
    <row r="24" spans="1:14" ht="15.75" customHeight="1">
      <c r="A24" s="270" t="s">
        <v>358</v>
      </c>
      <c r="B24" s="267"/>
      <c r="C24" s="268"/>
      <c r="D24" s="68"/>
      <c r="E24" s="68"/>
      <c r="F24" s="68"/>
      <c r="G24" s="68"/>
      <c r="H24" s="68"/>
      <c r="I24" s="68"/>
      <c r="J24" s="68"/>
      <c r="K24" s="68"/>
      <c r="L24" s="68"/>
      <c r="M24" s="68"/>
      <c r="N24" s="68"/>
    </row>
    <row r="25" spans="1:14" ht="15.75" customHeight="1">
      <c r="A25" s="233"/>
      <c r="B25" s="267"/>
      <c r="C25" s="268"/>
      <c r="D25" s="68"/>
      <c r="E25" s="68"/>
      <c r="F25" s="68"/>
      <c r="G25" s="68"/>
      <c r="H25" s="68"/>
      <c r="I25" s="68"/>
      <c r="J25" s="68"/>
      <c r="K25" s="68"/>
      <c r="L25" s="68"/>
      <c r="M25" s="68"/>
      <c r="N25" s="68"/>
    </row>
    <row r="26" spans="1:14" ht="15.75" customHeight="1">
      <c r="A26" s="269" t="s">
        <v>360</v>
      </c>
      <c r="B26" s="267"/>
      <c r="C26" s="268"/>
      <c r="D26" s="68"/>
      <c r="E26" s="68"/>
      <c r="F26" s="68"/>
      <c r="G26" s="68"/>
      <c r="H26" s="68"/>
      <c r="I26" s="68"/>
      <c r="J26" s="68"/>
      <c r="K26" s="68"/>
      <c r="L26" s="68"/>
      <c r="M26" s="68"/>
      <c r="N26" s="68"/>
    </row>
    <row r="27" spans="1:14" ht="15.75" customHeight="1">
      <c r="A27" s="240" t="s">
        <v>353</v>
      </c>
      <c r="B27" s="267">
        <v>25000</v>
      </c>
      <c r="C27" s="268">
        <v>50000</v>
      </c>
      <c r="D27" s="68"/>
      <c r="E27" s="68"/>
      <c r="F27" s="68"/>
      <c r="G27" s="68"/>
      <c r="H27" s="68"/>
      <c r="I27" s="68"/>
      <c r="J27" s="68"/>
      <c r="K27" s="68"/>
      <c r="L27" s="68"/>
      <c r="M27" s="68"/>
      <c r="N27" s="68"/>
    </row>
    <row r="28" spans="1:14" ht="15.75" customHeight="1">
      <c r="A28" s="240" t="s">
        <v>354</v>
      </c>
      <c r="B28" s="267"/>
      <c r="C28" s="268">
        <v>50000</v>
      </c>
      <c r="D28" s="68"/>
      <c r="E28" s="68"/>
      <c r="F28" s="68"/>
      <c r="G28" s="68"/>
      <c r="H28" s="68"/>
      <c r="I28" s="68"/>
      <c r="J28" s="68"/>
      <c r="K28" s="68"/>
      <c r="L28" s="68"/>
      <c r="M28" s="68"/>
      <c r="N28" s="68"/>
    </row>
    <row r="29" spans="1:14" ht="15.75" customHeight="1">
      <c r="A29" s="270" t="s">
        <v>355</v>
      </c>
      <c r="B29" s="267"/>
      <c r="C29" s="268">
        <v>30000</v>
      </c>
      <c r="D29" s="68"/>
      <c r="E29" s="68"/>
      <c r="F29" s="68"/>
      <c r="G29" s="68"/>
      <c r="H29" s="68"/>
      <c r="I29" s="68"/>
      <c r="J29" s="68"/>
      <c r="K29" s="68"/>
      <c r="L29" s="68"/>
      <c r="M29" s="68"/>
      <c r="N29" s="68"/>
    </row>
    <row r="30" spans="1:14" ht="15.75" customHeight="1">
      <c r="A30" s="270" t="s">
        <v>356</v>
      </c>
      <c r="B30" s="267"/>
      <c r="C30" s="268">
        <v>30000</v>
      </c>
      <c r="D30" s="68"/>
      <c r="E30" s="68"/>
      <c r="F30" s="68"/>
      <c r="G30" s="68"/>
      <c r="H30" s="68"/>
      <c r="I30" s="68"/>
      <c r="J30" s="68"/>
      <c r="K30" s="68"/>
      <c r="L30" s="68"/>
      <c r="M30" s="68"/>
      <c r="N30" s="68"/>
    </row>
    <row r="31" spans="1:14" ht="15.75" customHeight="1">
      <c r="A31" s="270" t="s">
        <v>357</v>
      </c>
      <c r="B31" s="267"/>
      <c r="C31" s="268"/>
      <c r="D31" s="68"/>
      <c r="E31" s="68"/>
      <c r="F31" s="68"/>
      <c r="G31" s="68"/>
      <c r="H31" s="68"/>
      <c r="I31" s="68"/>
      <c r="J31" s="68"/>
      <c r="K31" s="68"/>
      <c r="L31" s="68"/>
      <c r="M31" s="68"/>
      <c r="N31" s="68"/>
    </row>
    <row r="32" spans="1:14" ht="15.75" customHeight="1">
      <c r="A32" s="270" t="s">
        <v>358</v>
      </c>
      <c r="B32" s="267"/>
      <c r="C32" s="268"/>
      <c r="D32" s="68"/>
      <c r="E32" s="68"/>
      <c r="F32" s="68"/>
      <c r="G32" s="68"/>
      <c r="H32" s="68"/>
      <c r="I32" s="68"/>
      <c r="J32" s="68"/>
      <c r="K32" s="68"/>
      <c r="L32" s="68"/>
      <c r="M32" s="68"/>
      <c r="N32" s="68"/>
    </row>
    <row r="33" spans="1:14" ht="15.75" customHeight="1">
      <c r="A33" s="269" t="s">
        <v>361</v>
      </c>
      <c r="B33" s="267"/>
      <c r="C33" s="268"/>
      <c r="D33" s="68"/>
      <c r="E33" s="68"/>
      <c r="F33" s="68"/>
      <c r="G33" s="68"/>
      <c r="H33" s="68"/>
      <c r="I33" s="68"/>
      <c r="J33" s="68"/>
      <c r="K33" s="68"/>
      <c r="L33" s="68"/>
      <c r="M33" s="68"/>
      <c r="N33" s="68"/>
    </row>
    <row r="34" spans="1:14" ht="15.75" customHeight="1">
      <c r="A34" s="271" t="s">
        <v>362</v>
      </c>
      <c r="B34" s="267"/>
      <c r="C34" s="268">
        <v>90000</v>
      </c>
      <c r="D34" s="68"/>
      <c r="E34" s="68"/>
      <c r="F34" s="68"/>
      <c r="G34" s="68"/>
      <c r="H34" s="68"/>
      <c r="I34" s="68"/>
      <c r="J34" s="68"/>
      <c r="K34" s="68"/>
      <c r="L34" s="68"/>
      <c r="M34" s="68"/>
      <c r="N34" s="68"/>
    </row>
    <row r="35" spans="1:14" ht="15.75" customHeight="1">
      <c r="A35" s="271" t="s">
        <v>363</v>
      </c>
      <c r="B35" s="267"/>
      <c r="C35" s="268">
        <v>80000</v>
      </c>
      <c r="D35" s="68"/>
      <c r="E35" s="68"/>
      <c r="F35" s="68"/>
      <c r="G35" s="68"/>
      <c r="H35" s="68"/>
      <c r="I35" s="68"/>
      <c r="J35" s="68"/>
      <c r="K35" s="68"/>
      <c r="L35" s="68"/>
      <c r="M35" s="68"/>
      <c r="N35" s="68"/>
    </row>
    <row r="36" spans="1:14" ht="15.75" customHeight="1">
      <c r="A36" s="270" t="s">
        <v>364</v>
      </c>
      <c r="B36" s="267"/>
      <c r="C36" s="268">
        <v>120000</v>
      </c>
      <c r="D36" s="68"/>
      <c r="E36" s="68"/>
      <c r="F36" s="68"/>
      <c r="G36" s="68"/>
      <c r="H36" s="68"/>
      <c r="I36" s="68"/>
      <c r="J36" s="68"/>
      <c r="K36" s="68"/>
      <c r="L36" s="68"/>
      <c r="M36" s="68"/>
      <c r="N36" s="68"/>
    </row>
    <row r="37" spans="1:14" ht="15.75" customHeight="1">
      <c r="A37" s="270" t="s">
        <v>365</v>
      </c>
      <c r="B37" s="267"/>
      <c r="C37" s="268">
        <v>40000</v>
      </c>
      <c r="D37" s="68"/>
      <c r="E37" s="68"/>
      <c r="F37" s="68"/>
      <c r="G37" s="68"/>
      <c r="H37" s="68"/>
      <c r="I37" s="68"/>
      <c r="J37" s="68"/>
      <c r="K37" s="68"/>
      <c r="L37" s="68"/>
      <c r="M37" s="68"/>
      <c r="N37" s="68"/>
    </row>
    <row r="38" spans="1:14" ht="15.75" customHeight="1">
      <c r="A38" s="269" t="s">
        <v>366</v>
      </c>
      <c r="B38" s="267"/>
      <c r="C38" s="268"/>
      <c r="D38" s="68"/>
      <c r="E38" s="68"/>
      <c r="F38" s="68"/>
      <c r="G38" s="68"/>
      <c r="H38" s="68"/>
      <c r="I38" s="68"/>
      <c r="J38" s="68"/>
      <c r="K38" s="68"/>
      <c r="L38" s="68"/>
      <c r="M38" s="68"/>
      <c r="N38" s="68"/>
    </row>
    <row r="39" spans="1:14" ht="15.75" customHeight="1">
      <c r="A39" s="240" t="s">
        <v>367</v>
      </c>
      <c r="B39" s="267">
        <v>5000</v>
      </c>
      <c r="C39" s="268">
        <v>15000</v>
      </c>
      <c r="D39" s="68"/>
      <c r="E39" s="68"/>
      <c r="F39" s="68"/>
      <c r="G39" s="68"/>
      <c r="H39" s="68"/>
      <c r="I39" s="68"/>
      <c r="J39" s="68"/>
      <c r="K39" s="68"/>
      <c r="L39" s="68"/>
      <c r="M39" s="68"/>
      <c r="N39" s="68"/>
    </row>
    <row r="40" spans="1:14" ht="15.75" customHeight="1">
      <c r="A40" s="240" t="s">
        <v>368</v>
      </c>
      <c r="B40" s="267">
        <v>10000</v>
      </c>
      <c r="C40" s="268">
        <v>20000</v>
      </c>
      <c r="D40" s="68"/>
      <c r="E40" s="68"/>
      <c r="F40" s="68"/>
      <c r="G40" s="68"/>
      <c r="H40" s="68"/>
      <c r="I40" s="68"/>
      <c r="J40" s="68"/>
      <c r="K40" s="68"/>
      <c r="L40" s="68"/>
      <c r="M40" s="68"/>
      <c r="N40" s="68"/>
    </row>
    <row r="41" spans="1:14" ht="15.75" customHeight="1">
      <c r="A41" s="240" t="s">
        <v>369</v>
      </c>
      <c r="B41" s="267">
        <v>5000</v>
      </c>
      <c r="C41" s="268">
        <v>25000</v>
      </c>
      <c r="D41" s="68"/>
      <c r="E41" s="68"/>
      <c r="F41" s="68"/>
      <c r="G41" s="68"/>
      <c r="H41" s="68"/>
      <c r="I41" s="68"/>
      <c r="J41" s="68"/>
      <c r="K41" s="68"/>
      <c r="L41" s="68"/>
      <c r="M41" s="68"/>
      <c r="N41" s="68"/>
    </row>
    <row r="42" spans="1:14" ht="15.75" customHeight="1">
      <c r="A42" s="240" t="s">
        <v>370</v>
      </c>
      <c r="B42" s="267">
        <v>10000</v>
      </c>
      <c r="C42" s="268">
        <v>30000</v>
      </c>
      <c r="D42" s="68"/>
      <c r="E42" s="68"/>
      <c r="F42" s="68"/>
      <c r="G42" s="68"/>
      <c r="H42" s="68"/>
      <c r="I42" s="68"/>
      <c r="J42" s="68"/>
      <c r="K42" s="68"/>
      <c r="L42" s="68"/>
      <c r="M42" s="68"/>
      <c r="N42" s="68"/>
    </row>
    <row r="43" spans="1:14" ht="15.75" customHeight="1">
      <c r="A43" s="233"/>
      <c r="B43" s="267"/>
      <c r="C43" s="268"/>
      <c r="D43" s="68"/>
      <c r="E43" s="68"/>
      <c r="F43" s="68"/>
      <c r="G43" s="68"/>
      <c r="H43" s="68"/>
      <c r="I43" s="68"/>
      <c r="J43" s="68"/>
      <c r="K43" s="68"/>
      <c r="L43" s="68"/>
      <c r="M43" s="68"/>
      <c r="N43" s="68"/>
    </row>
    <row r="44" spans="1:14" ht="15.75" customHeight="1">
      <c r="A44" s="272"/>
      <c r="B44" s="273"/>
      <c r="C44" s="274"/>
      <c r="D44" s="68"/>
      <c r="E44" s="68"/>
      <c r="F44" s="68"/>
      <c r="G44" s="68"/>
      <c r="H44" s="68"/>
      <c r="I44" s="68"/>
      <c r="J44" s="68"/>
      <c r="K44" s="68"/>
      <c r="L44" s="68"/>
      <c r="M44" s="68"/>
      <c r="N44" s="68"/>
    </row>
    <row r="45" spans="1:14" ht="15.75" customHeight="1">
      <c r="A45" s="275" t="s">
        <v>371</v>
      </c>
      <c r="B45" s="276">
        <f t="shared" ref="B45:C45" si="0">SUM(B11:B37)</f>
        <v>185000</v>
      </c>
      <c r="C45" s="277">
        <f t="shared" si="0"/>
        <v>870000</v>
      </c>
      <c r="D45" s="68"/>
      <c r="E45" s="68"/>
      <c r="F45" s="68"/>
      <c r="G45" s="68"/>
      <c r="H45" s="68"/>
      <c r="I45" s="68"/>
      <c r="J45" s="68"/>
      <c r="K45" s="68"/>
      <c r="L45" s="68"/>
      <c r="M45" s="68"/>
      <c r="N45" s="68"/>
    </row>
    <row r="46" spans="1:14" ht="15.75" customHeight="1">
      <c r="A46" s="275" t="s">
        <v>372</v>
      </c>
      <c r="B46" s="276">
        <f t="shared" ref="B46:C46" si="1">SUM(B2:B7)</f>
        <v>270000</v>
      </c>
      <c r="C46" s="277">
        <f t="shared" si="1"/>
        <v>455000</v>
      </c>
      <c r="D46" s="68"/>
      <c r="E46" s="68"/>
      <c r="F46" s="68"/>
      <c r="G46" s="68"/>
      <c r="H46" s="68"/>
      <c r="I46" s="68"/>
      <c r="J46" s="68"/>
      <c r="K46" s="68"/>
      <c r="L46" s="68"/>
      <c r="M46" s="68"/>
      <c r="N46" s="68"/>
    </row>
    <row r="47" spans="1:14" ht="15.75" customHeight="1">
      <c r="A47" s="275" t="s">
        <v>373</v>
      </c>
      <c r="B47" s="276">
        <f t="shared" ref="B47:C47" si="2">SUM(B39:B42)</f>
        <v>30000</v>
      </c>
      <c r="C47" s="277">
        <f t="shared" si="2"/>
        <v>90000</v>
      </c>
      <c r="D47" s="68"/>
      <c r="E47" s="68"/>
      <c r="F47" s="68"/>
      <c r="G47" s="68"/>
      <c r="H47" s="68"/>
      <c r="I47" s="68"/>
      <c r="J47" s="68"/>
      <c r="K47" s="68"/>
      <c r="L47" s="68"/>
      <c r="M47" s="68"/>
      <c r="N47" s="68"/>
    </row>
    <row r="48" spans="1:14" ht="15.75" customHeight="1">
      <c r="A48" s="278" t="s">
        <v>374</v>
      </c>
      <c r="B48" s="279">
        <f t="shared" ref="B48:C48" si="3">SUM(B45:B47)</f>
        <v>485000</v>
      </c>
      <c r="C48" s="280">
        <f t="shared" si="3"/>
        <v>1415000</v>
      </c>
      <c r="D48" s="68"/>
      <c r="E48" s="68"/>
      <c r="F48" s="68"/>
      <c r="G48" s="68"/>
      <c r="H48" s="68"/>
      <c r="I48" s="68"/>
      <c r="J48" s="68"/>
      <c r="K48" s="68"/>
      <c r="L48" s="68"/>
      <c r="M48" s="68"/>
      <c r="N48" s="68"/>
    </row>
    <row r="49" spans="1:14" ht="15.75" customHeight="1">
      <c r="A49" s="68"/>
      <c r="B49" s="68"/>
      <c r="C49" s="68"/>
      <c r="D49" s="68"/>
      <c r="E49" s="68"/>
      <c r="F49" s="68"/>
      <c r="G49" s="68"/>
      <c r="H49" s="68"/>
      <c r="I49" s="68"/>
      <c r="J49" s="68"/>
      <c r="K49" s="68"/>
      <c r="L49" s="68"/>
      <c r="M49" s="68"/>
      <c r="N49" s="68"/>
    </row>
    <row r="50" spans="1:14" ht="15.75" customHeight="1">
      <c r="A50" s="68"/>
      <c r="B50" s="68"/>
      <c r="C50" s="68"/>
      <c r="D50" s="68"/>
      <c r="E50" s="68"/>
      <c r="F50" s="68"/>
      <c r="G50" s="68"/>
      <c r="H50" s="68"/>
      <c r="I50" s="68"/>
      <c r="J50" s="68"/>
      <c r="K50" s="68"/>
      <c r="L50" s="68"/>
      <c r="M50" s="68"/>
      <c r="N50" s="68"/>
    </row>
    <row r="51" spans="1:14" ht="15.75" customHeight="1">
      <c r="A51" s="68"/>
      <c r="B51" s="68"/>
      <c r="C51" s="68"/>
      <c r="D51" s="68"/>
      <c r="E51" s="68"/>
      <c r="F51" s="68"/>
      <c r="G51" s="68"/>
      <c r="H51" s="68"/>
      <c r="I51" s="68"/>
      <c r="J51" s="68"/>
      <c r="K51" s="68"/>
      <c r="L51" s="68"/>
      <c r="M51" s="68"/>
      <c r="N51" s="68"/>
    </row>
    <row r="52" spans="1:14" ht="15.75" customHeight="1">
      <c r="A52" s="68"/>
      <c r="B52" s="68"/>
      <c r="C52" s="68"/>
      <c r="D52" s="68"/>
      <c r="E52" s="68"/>
      <c r="F52" s="68"/>
      <c r="G52" s="68"/>
      <c r="H52" s="68"/>
      <c r="I52" s="68"/>
      <c r="J52" s="68"/>
      <c r="K52" s="68"/>
      <c r="L52" s="68"/>
      <c r="M52" s="68"/>
      <c r="N52" s="68"/>
    </row>
    <row r="53" spans="1:14" ht="15.75" customHeight="1">
      <c r="A53" s="68"/>
      <c r="B53" s="68"/>
      <c r="C53" s="68"/>
      <c r="D53" s="68"/>
      <c r="E53" s="68"/>
      <c r="F53" s="68"/>
      <c r="G53" s="68"/>
      <c r="H53" s="68"/>
      <c r="I53" s="68"/>
      <c r="J53" s="68"/>
      <c r="K53" s="68"/>
      <c r="L53" s="68"/>
      <c r="M53" s="68"/>
      <c r="N53" s="68"/>
    </row>
    <row r="54" spans="1:14" ht="15.75" customHeight="1">
      <c r="A54" s="68"/>
      <c r="B54" s="68"/>
      <c r="C54" s="68"/>
      <c r="D54" s="68"/>
      <c r="E54" s="68"/>
      <c r="F54" s="68"/>
      <c r="G54" s="68"/>
      <c r="H54" s="68"/>
      <c r="I54" s="68"/>
      <c r="J54" s="68"/>
      <c r="K54" s="68"/>
      <c r="L54" s="68"/>
      <c r="M54" s="68"/>
      <c r="N54" s="68"/>
    </row>
    <row r="55" spans="1:14" ht="15.75" customHeight="1">
      <c r="A55" s="68"/>
      <c r="B55" s="68"/>
      <c r="C55" s="68"/>
      <c r="D55" s="68"/>
      <c r="E55" s="68"/>
      <c r="F55" s="68"/>
      <c r="G55" s="68"/>
      <c r="H55" s="68"/>
      <c r="I55" s="68"/>
      <c r="J55" s="68"/>
      <c r="K55" s="68"/>
      <c r="L55" s="68"/>
      <c r="M55" s="68"/>
      <c r="N55" s="68"/>
    </row>
    <row r="56" spans="1:14" ht="15.75" customHeight="1">
      <c r="A56" s="68"/>
      <c r="B56" s="68"/>
      <c r="C56" s="68"/>
      <c r="D56" s="68"/>
      <c r="E56" s="68"/>
      <c r="F56" s="68"/>
      <c r="G56" s="68"/>
      <c r="H56" s="68"/>
      <c r="I56" s="68"/>
      <c r="J56" s="68"/>
      <c r="K56" s="68"/>
      <c r="L56" s="68"/>
      <c r="M56" s="68"/>
      <c r="N56" s="68"/>
    </row>
    <row r="57" spans="1:14" ht="15.75" customHeight="1">
      <c r="A57" s="68"/>
      <c r="B57" s="68"/>
      <c r="C57" s="68"/>
      <c r="D57" s="68"/>
      <c r="E57" s="68"/>
      <c r="F57" s="68"/>
      <c r="G57" s="68"/>
      <c r="H57" s="68"/>
      <c r="I57" s="68"/>
      <c r="J57" s="68"/>
      <c r="K57" s="68"/>
      <c r="L57" s="68"/>
      <c r="M57" s="68"/>
      <c r="N57" s="68"/>
    </row>
    <row r="58" spans="1:14" ht="15.75" customHeight="1">
      <c r="A58" s="68"/>
      <c r="B58" s="68"/>
      <c r="C58" s="68"/>
      <c r="D58" s="68"/>
      <c r="E58" s="68"/>
      <c r="F58" s="68"/>
      <c r="G58" s="68"/>
      <c r="H58" s="68"/>
      <c r="I58" s="68"/>
      <c r="J58" s="68"/>
      <c r="K58" s="68"/>
      <c r="L58" s="68"/>
      <c r="M58" s="68"/>
      <c r="N58" s="68"/>
    </row>
    <row r="59" spans="1:14" ht="15.75" customHeight="1">
      <c r="A59" s="68"/>
      <c r="B59" s="68"/>
      <c r="C59" s="68"/>
      <c r="D59" s="68"/>
      <c r="E59" s="68"/>
      <c r="F59" s="68"/>
      <c r="G59" s="68"/>
      <c r="H59" s="68"/>
      <c r="I59" s="68"/>
      <c r="J59" s="68"/>
      <c r="K59" s="68"/>
      <c r="L59" s="68"/>
      <c r="M59" s="68"/>
      <c r="N59" s="68"/>
    </row>
    <row r="60" spans="1:14" ht="15.75" customHeight="1">
      <c r="A60" s="68"/>
      <c r="B60" s="68"/>
      <c r="C60" s="68"/>
      <c r="D60" s="68"/>
      <c r="E60" s="68"/>
      <c r="F60" s="68"/>
      <c r="G60" s="68"/>
      <c r="H60" s="68"/>
      <c r="I60" s="68"/>
      <c r="J60" s="68"/>
      <c r="K60" s="68"/>
      <c r="L60" s="68"/>
      <c r="M60" s="68"/>
      <c r="N60" s="68"/>
    </row>
    <row r="61" spans="1:14" ht="15.75" customHeight="1">
      <c r="A61" s="68"/>
      <c r="B61" s="68"/>
      <c r="C61" s="68"/>
      <c r="D61" s="68"/>
      <c r="E61" s="68"/>
      <c r="F61" s="68"/>
      <c r="G61" s="68"/>
      <c r="H61" s="68"/>
      <c r="I61" s="68"/>
      <c r="J61" s="68"/>
      <c r="K61" s="68"/>
      <c r="L61" s="68"/>
      <c r="M61" s="68"/>
      <c r="N61" s="68"/>
    </row>
    <row r="62" spans="1:14" ht="15.75" customHeight="1">
      <c r="A62" s="68"/>
      <c r="B62" s="68"/>
      <c r="C62" s="68"/>
      <c r="D62" s="68"/>
      <c r="E62" s="68"/>
      <c r="F62" s="68"/>
      <c r="G62" s="68"/>
      <c r="H62" s="68"/>
      <c r="I62" s="68"/>
      <c r="J62" s="68"/>
      <c r="K62" s="68"/>
      <c r="L62" s="68"/>
      <c r="M62" s="68"/>
      <c r="N62" s="68"/>
    </row>
    <row r="63" spans="1:14" ht="15.75" customHeight="1">
      <c r="A63" s="68"/>
      <c r="B63" s="68"/>
      <c r="C63" s="68"/>
      <c r="D63" s="68"/>
      <c r="E63" s="68"/>
      <c r="F63" s="68"/>
      <c r="G63" s="68"/>
      <c r="H63" s="68"/>
      <c r="I63" s="68"/>
      <c r="J63" s="68"/>
      <c r="K63" s="68"/>
      <c r="L63" s="68"/>
      <c r="M63" s="68"/>
      <c r="N63" s="68"/>
    </row>
    <row r="64" spans="1:14" ht="15.75" customHeight="1">
      <c r="A64" s="68"/>
      <c r="B64" s="68"/>
      <c r="C64" s="68"/>
      <c r="D64" s="68"/>
      <c r="E64" s="68"/>
      <c r="F64" s="68"/>
      <c r="G64" s="68"/>
      <c r="H64" s="68"/>
      <c r="I64" s="68"/>
      <c r="J64" s="68"/>
      <c r="K64" s="68"/>
      <c r="L64" s="68"/>
      <c r="M64" s="68"/>
      <c r="N64" s="68"/>
    </row>
    <row r="65" spans="1:14" ht="15.75" customHeight="1">
      <c r="A65" s="68"/>
      <c r="B65" s="68"/>
      <c r="C65" s="68"/>
      <c r="D65" s="68"/>
      <c r="E65" s="68"/>
      <c r="F65" s="68"/>
      <c r="G65" s="68"/>
      <c r="H65" s="68"/>
      <c r="I65" s="68"/>
      <c r="J65" s="68"/>
      <c r="K65" s="68"/>
      <c r="L65" s="68"/>
      <c r="M65" s="68"/>
      <c r="N65" s="68"/>
    </row>
    <row r="66" spans="1:14" ht="15.75" customHeight="1">
      <c r="A66" s="68"/>
      <c r="B66" s="68"/>
      <c r="C66" s="68"/>
      <c r="D66" s="68"/>
      <c r="E66" s="68"/>
      <c r="F66" s="68"/>
      <c r="G66" s="68"/>
      <c r="H66" s="68"/>
      <c r="I66" s="68"/>
      <c r="J66" s="68"/>
      <c r="K66" s="68"/>
      <c r="L66" s="68"/>
      <c r="M66" s="68"/>
      <c r="N66" s="68"/>
    </row>
    <row r="67" spans="1:14" ht="15.75" customHeight="1">
      <c r="A67" s="68"/>
      <c r="B67" s="68"/>
      <c r="C67" s="68"/>
      <c r="D67" s="68"/>
      <c r="E67" s="68"/>
      <c r="F67" s="68"/>
      <c r="G67" s="68"/>
      <c r="H67" s="68"/>
      <c r="I67" s="68"/>
      <c r="J67" s="68"/>
      <c r="K67" s="68"/>
      <c r="L67" s="68"/>
      <c r="M67" s="68"/>
      <c r="N67" s="68"/>
    </row>
    <row r="68" spans="1:14" ht="15.75" customHeight="1">
      <c r="A68" s="68"/>
      <c r="B68" s="68"/>
      <c r="C68" s="68"/>
      <c r="D68" s="68"/>
      <c r="E68" s="68"/>
      <c r="F68" s="68"/>
      <c r="G68" s="68"/>
      <c r="H68" s="68"/>
      <c r="I68" s="68"/>
      <c r="J68" s="68"/>
      <c r="K68" s="68"/>
      <c r="L68" s="68"/>
      <c r="M68" s="68"/>
      <c r="N68" s="68"/>
    </row>
    <row r="69" spans="1:14" ht="15.75" customHeight="1">
      <c r="A69" s="68"/>
      <c r="B69" s="68"/>
      <c r="C69" s="68"/>
      <c r="D69" s="68"/>
      <c r="E69" s="68"/>
      <c r="F69" s="68"/>
      <c r="G69" s="68"/>
      <c r="H69" s="68"/>
      <c r="I69" s="68"/>
      <c r="J69" s="68"/>
      <c r="K69" s="68"/>
      <c r="L69" s="68"/>
      <c r="M69" s="68"/>
      <c r="N69" s="68"/>
    </row>
    <row r="70" spans="1:14" ht="15.75" customHeight="1">
      <c r="A70" s="68"/>
      <c r="B70" s="68"/>
      <c r="C70" s="68"/>
      <c r="D70" s="68"/>
      <c r="E70" s="68"/>
      <c r="F70" s="68"/>
      <c r="G70" s="68"/>
      <c r="H70" s="68"/>
      <c r="I70" s="68"/>
      <c r="J70" s="68"/>
      <c r="K70" s="68"/>
      <c r="L70" s="68"/>
      <c r="M70" s="68"/>
      <c r="N70" s="68"/>
    </row>
    <row r="71" spans="1:14" ht="15.75" customHeight="1">
      <c r="A71" s="68"/>
      <c r="B71" s="68"/>
      <c r="C71" s="68"/>
      <c r="D71" s="68"/>
      <c r="E71" s="68"/>
      <c r="F71" s="68"/>
      <c r="G71" s="68"/>
      <c r="H71" s="68"/>
      <c r="I71" s="68"/>
      <c r="J71" s="68"/>
      <c r="K71" s="68"/>
      <c r="L71" s="68"/>
      <c r="M71" s="68"/>
      <c r="N71" s="68"/>
    </row>
    <row r="72" spans="1:14" ht="15.75" customHeight="1">
      <c r="A72" s="68"/>
      <c r="B72" s="68"/>
      <c r="C72" s="68"/>
      <c r="D72" s="68"/>
      <c r="E72" s="68"/>
      <c r="F72" s="68"/>
      <c r="G72" s="68"/>
      <c r="H72" s="68"/>
      <c r="I72" s="68"/>
      <c r="J72" s="68"/>
      <c r="K72" s="68"/>
      <c r="L72" s="68"/>
      <c r="M72" s="68"/>
      <c r="N72" s="68"/>
    </row>
    <row r="73" spans="1:14" ht="15.75" customHeight="1">
      <c r="A73" s="68"/>
      <c r="B73" s="68"/>
      <c r="C73" s="68"/>
      <c r="D73" s="68"/>
      <c r="E73" s="68"/>
      <c r="F73" s="68"/>
      <c r="G73" s="68"/>
      <c r="H73" s="68"/>
      <c r="I73" s="68"/>
      <c r="J73" s="68"/>
      <c r="K73" s="68"/>
      <c r="L73" s="68"/>
      <c r="M73" s="68"/>
      <c r="N73" s="68"/>
    </row>
    <row r="74" spans="1:14" ht="15.75" customHeight="1">
      <c r="A74" s="68"/>
      <c r="B74" s="68"/>
      <c r="C74" s="68"/>
      <c r="D74" s="68"/>
      <c r="E74" s="68"/>
      <c r="F74" s="68"/>
      <c r="G74" s="68"/>
      <c r="H74" s="68"/>
      <c r="I74" s="68"/>
      <c r="J74" s="68"/>
      <c r="K74" s="68"/>
      <c r="L74" s="68"/>
      <c r="M74" s="68"/>
      <c r="N74" s="68"/>
    </row>
    <row r="75" spans="1:14" ht="15.75" customHeight="1">
      <c r="A75" s="68"/>
      <c r="B75" s="68"/>
      <c r="C75" s="68"/>
      <c r="D75" s="68"/>
      <c r="E75" s="68"/>
      <c r="F75" s="68"/>
      <c r="G75" s="68"/>
      <c r="H75" s="68"/>
      <c r="I75" s="68"/>
      <c r="J75" s="68"/>
      <c r="K75" s="68"/>
      <c r="L75" s="68"/>
      <c r="M75" s="68"/>
      <c r="N75" s="68"/>
    </row>
    <row r="76" spans="1:14" ht="15.75" customHeight="1">
      <c r="A76" s="68"/>
      <c r="B76" s="68"/>
      <c r="C76" s="68"/>
      <c r="D76" s="68"/>
      <c r="E76" s="68"/>
      <c r="F76" s="68"/>
      <c r="G76" s="68"/>
      <c r="H76" s="68"/>
      <c r="I76" s="68"/>
      <c r="J76" s="68"/>
      <c r="K76" s="68"/>
      <c r="L76" s="68"/>
      <c r="M76" s="68"/>
      <c r="N76" s="68"/>
    </row>
    <row r="77" spans="1:14" ht="15.75" customHeight="1">
      <c r="A77" s="68"/>
      <c r="B77" s="68"/>
      <c r="C77" s="68"/>
      <c r="D77" s="68"/>
      <c r="E77" s="68"/>
      <c r="F77" s="68"/>
      <c r="G77" s="68"/>
      <c r="H77" s="68"/>
      <c r="I77" s="68"/>
      <c r="J77" s="68"/>
      <c r="K77" s="68"/>
      <c r="L77" s="68"/>
      <c r="M77" s="68"/>
      <c r="N77" s="68"/>
    </row>
    <row r="78" spans="1:14" ht="15.75" customHeight="1">
      <c r="A78" s="68"/>
      <c r="B78" s="68"/>
      <c r="C78" s="68"/>
      <c r="D78" s="68"/>
      <c r="E78" s="68"/>
      <c r="F78" s="68"/>
      <c r="G78" s="68"/>
      <c r="H78" s="68"/>
      <c r="I78" s="68"/>
      <c r="J78" s="68"/>
      <c r="K78" s="68"/>
      <c r="L78" s="68"/>
      <c r="M78" s="68"/>
      <c r="N78" s="68"/>
    </row>
    <row r="79" spans="1:14" ht="15.75" customHeight="1">
      <c r="A79" s="68"/>
      <c r="B79" s="68"/>
      <c r="C79" s="68"/>
      <c r="D79" s="68"/>
      <c r="E79" s="68"/>
      <c r="F79" s="68"/>
      <c r="G79" s="68"/>
      <c r="H79" s="68"/>
      <c r="I79" s="68"/>
      <c r="J79" s="68"/>
      <c r="K79" s="68"/>
      <c r="L79" s="68"/>
      <c r="M79" s="68"/>
      <c r="N79" s="68"/>
    </row>
    <row r="80" spans="1:14" ht="15.75" customHeight="1">
      <c r="A80" s="68"/>
      <c r="B80" s="68"/>
      <c r="C80" s="68"/>
      <c r="D80" s="68"/>
      <c r="E80" s="68"/>
      <c r="F80" s="68"/>
      <c r="G80" s="68"/>
      <c r="H80" s="68"/>
      <c r="I80" s="68"/>
      <c r="J80" s="68"/>
      <c r="K80" s="68"/>
      <c r="L80" s="68"/>
      <c r="M80" s="68"/>
      <c r="N80" s="68"/>
    </row>
    <row r="81" spans="1:14" ht="15.75" customHeight="1">
      <c r="A81" s="68"/>
      <c r="B81" s="68"/>
      <c r="C81" s="68"/>
      <c r="D81" s="68"/>
      <c r="E81" s="68"/>
      <c r="F81" s="68"/>
      <c r="G81" s="68"/>
      <c r="H81" s="68"/>
      <c r="I81" s="68"/>
      <c r="J81" s="68"/>
      <c r="K81" s="68"/>
      <c r="L81" s="68"/>
      <c r="M81" s="68"/>
      <c r="N81" s="68"/>
    </row>
    <row r="82" spans="1:14" ht="15.75" customHeight="1">
      <c r="A82" s="68"/>
      <c r="B82" s="68"/>
      <c r="C82" s="68"/>
      <c r="D82" s="68"/>
      <c r="E82" s="68"/>
      <c r="F82" s="68"/>
      <c r="G82" s="68"/>
      <c r="H82" s="68"/>
      <c r="I82" s="68"/>
      <c r="J82" s="68"/>
      <c r="K82" s="68"/>
      <c r="L82" s="68"/>
      <c r="M82" s="68"/>
      <c r="N82" s="68"/>
    </row>
    <row r="83" spans="1:14" ht="15.75" customHeight="1">
      <c r="A83" s="68"/>
      <c r="B83" s="68"/>
      <c r="C83" s="68"/>
      <c r="D83" s="68"/>
      <c r="E83" s="68"/>
      <c r="F83" s="68"/>
      <c r="G83" s="68"/>
      <c r="H83" s="68"/>
      <c r="I83" s="68"/>
      <c r="J83" s="68"/>
      <c r="K83" s="68"/>
      <c r="L83" s="68"/>
      <c r="M83" s="68"/>
      <c r="N83" s="68"/>
    </row>
    <row r="84" spans="1:14" ht="15.75" customHeight="1">
      <c r="A84" s="68"/>
      <c r="B84" s="68"/>
      <c r="C84" s="68"/>
      <c r="D84" s="68"/>
      <c r="E84" s="68"/>
      <c r="F84" s="68"/>
      <c r="G84" s="68"/>
      <c r="H84" s="68"/>
      <c r="I84" s="68"/>
      <c r="J84" s="68"/>
      <c r="K84" s="68"/>
      <c r="L84" s="68"/>
      <c r="M84" s="68"/>
      <c r="N84" s="68"/>
    </row>
    <row r="85" spans="1:14" ht="15.75" customHeight="1">
      <c r="A85" s="68"/>
      <c r="B85" s="68"/>
      <c r="C85" s="68"/>
      <c r="D85" s="68"/>
      <c r="E85" s="68"/>
      <c r="F85" s="68"/>
      <c r="G85" s="68"/>
      <c r="H85" s="68"/>
      <c r="I85" s="68"/>
      <c r="J85" s="68"/>
      <c r="K85" s="68"/>
      <c r="L85" s="68"/>
      <c r="M85" s="68"/>
      <c r="N85" s="68"/>
    </row>
    <row r="86" spans="1:14" ht="15.75" customHeight="1">
      <c r="A86" s="68"/>
      <c r="B86" s="68"/>
      <c r="C86" s="68"/>
      <c r="D86" s="68"/>
      <c r="E86" s="68"/>
      <c r="F86" s="68"/>
      <c r="G86" s="68"/>
      <c r="H86" s="68"/>
      <c r="I86" s="68"/>
      <c r="J86" s="68"/>
      <c r="K86" s="68"/>
      <c r="L86" s="68"/>
      <c r="M86" s="68"/>
      <c r="N86" s="68"/>
    </row>
    <row r="87" spans="1:14" ht="15.75" customHeight="1">
      <c r="A87" s="68"/>
      <c r="B87" s="68"/>
      <c r="C87" s="68"/>
      <c r="D87" s="68"/>
      <c r="E87" s="68"/>
      <c r="F87" s="68"/>
      <c r="G87" s="68"/>
      <c r="H87" s="68"/>
      <c r="I87" s="68"/>
      <c r="J87" s="68"/>
      <c r="K87" s="68"/>
      <c r="L87" s="68"/>
      <c r="M87" s="68"/>
      <c r="N87" s="68"/>
    </row>
    <row r="88" spans="1:14" ht="15.75" customHeight="1">
      <c r="A88" s="68"/>
      <c r="B88" s="68"/>
      <c r="C88" s="68"/>
      <c r="D88" s="68"/>
      <c r="E88" s="68"/>
      <c r="F88" s="68"/>
      <c r="G88" s="68"/>
      <c r="H88" s="68"/>
      <c r="I88" s="68"/>
      <c r="J88" s="68"/>
      <c r="K88" s="68"/>
      <c r="L88" s="68"/>
      <c r="M88" s="68"/>
      <c r="N88" s="68"/>
    </row>
    <row r="89" spans="1:14" ht="15.75" customHeight="1">
      <c r="A89" s="68"/>
      <c r="B89" s="68"/>
      <c r="C89" s="68"/>
      <c r="D89" s="68"/>
      <c r="E89" s="68"/>
      <c r="F89" s="68"/>
      <c r="G89" s="68"/>
      <c r="H89" s="68"/>
      <c r="I89" s="68"/>
      <c r="J89" s="68"/>
      <c r="K89" s="68"/>
      <c r="L89" s="68"/>
      <c r="M89" s="68"/>
      <c r="N89" s="68"/>
    </row>
    <row r="90" spans="1:14" ht="15.75" customHeight="1">
      <c r="A90" s="68"/>
      <c r="B90" s="68"/>
      <c r="C90" s="68"/>
      <c r="D90" s="68"/>
      <c r="E90" s="68"/>
      <c r="F90" s="68"/>
      <c r="G90" s="68"/>
      <c r="H90" s="68"/>
      <c r="I90" s="68"/>
      <c r="J90" s="68"/>
      <c r="K90" s="68"/>
      <c r="L90" s="68"/>
      <c r="M90" s="68"/>
      <c r="N90" s="68"/>
    </row>
    <row r="91" spans="1:14" ht="15.75" customHeight="1">
      <c r="A91" s="68"/>
      <c r="B91" s="68"/>
      <c r="C91" s="68"/>
      <c r="D91" s="68"/>
      <c r="E91" s="68"/>
      <c r="F91" s="68"/>
      <c r="G91" s="68"/>
      <c r="H91" s="68"/>
      <c r="I91" s="68"/>
      <c r="J91" s="68"/>
      <c r="K91" s="68"/>
      <c r="L91" s="68"/>
      <c r="M91" s="68"/>
      <c r="N91" s="68"/>
    </row>
    <row r="92" spans="1:14" ht="15.75" customHeight="1">
      <c r="A92" s="68"/>
      <c r="B92" s="68"/>
      <c r="C92" s="68"/>
      <c r="D92" s="68"/>
      <c r="E92" s="68"/>
      <c r="F92" s="68"/>
      <c r="G92" s="68"/>
      <c r="H92" s="68"/>
      <c r="I92" s="68"/>
      <c r="J92" s="68"/>
      <c r="K92" s="68"/>
      <c r="L92" s="68"/>
      <c r="M92" s="68"/>
      <c r="N92" s="68"/>
    </row>
    <row r="93" spans="1:14" ht="15.75" customHeight="1">
      <c r="A93" s="68"/>
      <c r="B93" s="68"/>
      <c r="C93" s="68"/>
      <c r="D93" s="68"/>
      <c r="E93" s="68"/>
      <c r="F93" s="68"/>
      <c r="G93" s="68"/>
      <c r="H93" s="68"/>
      <c r="I93" s="68"/>
      <c r="J93" s="68"/>
      <c r="K93" s="68"/>
      <c r="L93" s="68"/>
      <c r="M93" s="68"/>
      <c r="N93" s="68"/>
    </row>
    <row r="94" spans="1:14" ht="15.75" customHeight="1">
      <c r="A94" s="68"/>
      <c r="B94" s="68"/>
      <c r="C94" s="68"/>
      <c r="D94" s="68"/>
      <c r="E94" s="68"/>
      <c r="F94" s="68"/>
      <c r="G94" s="68"/>
      <c r="H94" s="68"/>
      <c r="I94" s="68"/>
      <c r="J94" s="68"/>
      <c r="K94" s="68"/>
      <c r="L94" s="68"/>
      <c r="M94" s="68"/>
      <c r="N94" s="68"/>
    </row>
    <row r="95" spans="1:14" ht="15.75" customHeight="1">
      <c r="A95" s="68"/>
      <c r="B95" s="68"/>
      <c r="C95" s="68"/>
      <c r="D95" s="68"/>
      <c r="E95" s="68"/>
      <c r="F95" s="68"/>
      <c r="G95" s="68"/>
      <c r="H95" s="68"/>
      <c r="I95" s="68"/>
      <c r="J95" s="68"/>
      <c r="K95" s="68"/>
      <c r="L95" s="68"/>
      <c r="M95" s="68"/>
      <c r="N95" s="68"/>
    </row>
    <row r="96" spans="1:14" ht="15.75" customHeight="1">
      <c r="A96" s="68"/>
      <c r="B96" s="68"/>
      <c r="C96" s="68"/>
      <c r="D96" s="68"/>
      <c r="E96" s="68"/>
      <c r="F96" s="68"/>
      <c r="G96" s="68"/>
      <c r="H96" s="68"/>
      <c r="I96" s="68"/>
      <c r="J96" s="68"/>
      <c r="K96" s="68"/>
      <c r="L96" s="68"/>
      <c r="M96" s="68"/>
      <c r="N96" s="68"/>
    </row>
    <row r="97" spans="1:14" ht="15.75" customHeight="1">
      <c r="A97" s="68"/>
      <c r="B97" s="68"/>
      <c r="C97" s="68"/>
      <c r="D97" s="68"/>
      <c r="E97" s="68"/>
      <c r="F97" s="68"/>
      <c r="G97" s="68"/>
      <c r="H97" s="68"/>
      <c r="I97" s="68"/>
      <c r="J97" s="68"/>
      <c r="K97" s="68"/>
      <c r="L97" s="68"/>
      <c r="M97" s="68"/>
      <c r="N97" s="68"/>
    </row>
    <row r="98" spans="1:14" ht="15.75" customHeight="1">
      <c r="A98" s="68"/>
      <c r="B98" s="68"/>
      <c r="C98" s="68"/>
      <c r="D98" s="68"/>
      <c r="E98" s="68"/>
      <c r="F98" s="68"/>
      <c r="G98" s="68"/>
      <c r="H98" s="68"/>
      <c r="I98" s="68"/>
      <c r="J98" s="68"/>
      <c r="K98" s="68"/>
      <c r="L98" s="68"/>
      <c r="M98" s="68"/>
      <c r="N98" s="68"/>
    </row>
    <row r="99" spans="1:14" ht="15.75" customHeight="1">
      <c r="A99" s="68"/>
      <c r="B99" s="68"/>
      <c r="C99" s="68"/>
      <c r="D99" s="68"/>
      <c r="E99" s="68"/>
      <c r="F99" s="68"/>
      <c r="G99" s="68"/>
      <c r="H99" s="68"/>
      <c r="I99" s="68"/>
      <c r="J99" s="68"/>
      <c r="K99" s="68"/>
      <c r="L99" s="68"/>
      <c r="M99" s="68"/>
      <c r="N99" s="68"/>
    </row>
    <row r="100" spans="1:14" ht="15.75" customHeight="1">
      <c r="A100" s="68"/>
      <c r="B100" s="68"/>
      <c r="C100" s="68"/>
      <c r="D100" s="68"/>
      <c r="E100" s="68"/>
      <c r="F100" s="68"/>
      <c r="G100" s="68"/>
      <c r="H100" s="68"/>
      <c r="I100" s="68"/>
      <c r="J100" s="68"/>
      <c r="K100" s="68"/>
      <c r="L100" s="68"/>
      <c r="M100" s="68"/>
      <c r="N100" s="68"/>
    </row>
  </sheetData>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276"/>
  <sheetViews>
    <sheetView topLeftCell="C5" workbookViewId="0">
      <selection activeCell="F5" sqref="F5"/>
    </sheetView>
  </sheetViews>
  <sheetFormatPr defaultColWidth="12.75" defaultRowHeight="15" customHeight="1"/>
  <cols>
    <col min="1" max="1" width="9.5" customWidth="1"/>
    <col min="2" max="2" width="11.75" customWidth="1"/>
    <col min="3" max="3" width="30.75" customWidth="1"/>
    <col min="4" max="4" width="49.75" customWidth="1"/>
    <col min="5" max="5" width="12.25" customWidth="1"/>
    <col min="6" max="6" width="13.75" customWidth="1"/>
    <col min="7" max="7" width="15.625" customWidth="1"/>
    <col min="8" max="11" width="9.5" customWidth="1"/>
  </cols>
  <sheetData>
    <row r="1" spans="1:11" ht="15.75">
      <c r="A1" s="68"/>
      <c r="B1" s="68"/>
      <c r="C1" s="68"/>
      <c r="D1" s="202"/>
      <c r="E1" s="203"/>
      <c r="F1" s="202"/>
      <c r="G1" s="204"/>
      <c r="H1" s="68"/>
      <c r="I1" s="68"/>
      <c r="J1" s="68"/>
      <c r="K1" s="68"/>
    </row>
    <row r="2" spans="1:11" ht="15.75">
      <c r="A2" s="68"/>
      <c r="B2" s="228"/>
      <c r="C2" s="229" t="s">
        <v>375</v>
      </c>
      <c r="D2" s="229"/>
      <c r="E2" s="230"/>
      <c r="F2" s="231"/>
      <c r="G2" s="232">
        <f>SUM(G5:G76)</f>
        <v>499077.4</v>
      </c>
      <c r="H2" s="68"/>
      <c r="I2" s="68"/>
      <c r="J2" s="68"/>
      <c r="K2" s="68"/>
    </row>
    <row r="3" spans="1:11" ht="15.75">
      <c r="A3" s="68"/>
      <c r="B3" s="233"/>
      <c r="C3" s="34"/>
      <c r="D3" s="37"/>
      <c r="E3" s="234" t="s">
        <v>376</v>
      </c>
      <c r="F3" s="235" t="s">
        <v>377</v>
      </c>
      <c r="G3" s="236"/>
      <c r="H3" s="68"/>
      <c r="I3" s="68"/>
      <c r="J3" s="68"/>
      <c r="K3" s="68"/>
    </row>
    <row r="4" spans="1:11" ht="15.75" customHeight="1">
      <c r="A4" s="68"/>
      <c r="B4" s="308" t="s">
        <v>378</v>
      </c>
      <c r="C4" s="205" t="s">
        <v>379</v>
      </c>
      <c r="D4" s="237"/>
      <c r="E4" s="238"/>
      <c r="F4" s="239"/>
      <c r="G4" s="206"/>
      <c r="H4" s="68"/>
      <c r="I4" s="68"/>
      <c r="J4" s="68"/>
      <c r="K4" s="68"/>
    </row>
    <row r="5" spans="1:11" ht="15.75">
      <c r="A5" s="68"/>
      <c r="B5" s="309"/>
      <c r="C5" s="241">
        <v>486300</v>
      </c>
      <c r="D5" s="242" t="s">
        <v>380</v>
      </c>
      <c r="E5" s="243">
        <v>6934.5</v>
      </c>
      <c r="F5" s="35">
        <v>2</v>
      </c>
      <c r="G5" s="207">
        <f>E5*F5</f>
        <v>13869</v>
      </c>
      <c r="H5" s="68"/>
      <c r="I5" s="208"/>
      <c r="J5" s="68"/>
      <c r="K5" s="68"/>
    </row>
    <row r="6" spans="1:11" ht="15.75">
      <c r="A6" s="68"/>
      <c r="B6" s="309"/>
      <c r="C6" s="241">
        <v>486101</v>
      </c>
      <c r="D6" s="241" t="s">
        <v>381</v>
      </c>
      <c r="E6" s="244">
        <v>700</v>
      </c>
      <c r="F6" s="245">
        <v>2</v>
      </c>
      <c r="G6" s="207">
        <f t="shared" ref="G6" si="0">E6*F6</f>
        <v>1400</v>
      </c>
      <c r="H6" s="68"/>
      <c r="I6" s="68"/>
      <c r="J6" s="68"/>
      <c r="K6" s="68"/>
    </row>
    <row r="7" spans="1:11" ht="15.75">
      <c r="A7" s="68"/>
      <c r="B7" s="309"/>
      <c r="C7" s="34"/>
      <c r="D7" s="37"/>
      <c r="E7" s="243"/>
      <c r="F7" s="246"/>
      <c r="G7" s="207"/>
      <c r="H7" s="68"/>
      <c r="I7" s="68"/>
      <c r="J7" s="68"/>
      <c r="K7" s="68"/>
    </row>
    <row r="8" spans="1:11" ht="15.75">
      <c r="A8" s="68"/>
      <c r="B8" s="309"/>
      <c r="C8" s="205" t="s">
        <v>382</v>
      </c>
      <c r="D8" s="237"/>
      <c r="E8" s="243"/>
      <c r="F8" s="239"/>
      <c r="G8" s="207"/>
      <c r="H8" s="68"/>
      <c r="I8" s="68"/>
      <c r="J8" s="68"/>
      <c r="K8" s="68"/>
    </row>
    <row r="9" spans="1:11" ht="15.75">
      <c r="A9" s="68"/>
      <c r="B9" s="309"/>
      <c r="C9" s="247" t="s">
        <v>383</v>
      </c>
      <c r="D9" s="237" t="s">
        <v>384</v>
      </c>
      <c r="E9" s="243">
        <v>19800</v>
      </c>
      <c r="F9" s="35">
        <v>2</v>
      </c>
      <c r="G9" s="207">
        <f t="shared" ref="G9:G10" si="1">E9*F9</f>
        <v>39600</v>
      </c>
      <c r="H9" s="68"/>
      <c r="I9" s="68"/>
      <c r="J9" s="68"/>
      <c r="K9" s="68"/>
    </row>
    <row r="10" spans="1:11" ht="15.75">
      <c r="A10" s="68"/>
      <c r="B10" s="309"/>
      <c r="C10" s="241"/>
      <c r="D10" s="242" t="s">
        <v>385</v>
      </c>
      <c r="E10" s="243">
        <v>5000</v>
      </c>
      <c r="F10" s="245">
        <v>2</v>
      </c>
      <c r="G10" s="207">
        <f t="shared" si="1"/>
        <v>10000</v>
      </c>
      <c r="H10" s="68"/>
      <c r="I10" s="68"/>
      <c r="J10" s="68"/>
      <c r="K10" s="68"/>
    </row>
    <row r="11" spans="1:11" ht="15.75">
      <c r="A11" s="68"/>
      <c r="B11" s="309"/>
      <c r="C11" s="37"/>
      <c r="D11" s="37"/>
      <c r="E11" s="243"/>
      <c r="F11" s="246"/>
      <c r="G11" s="207"/>
      <c r="H11" s="68"/>
      <c r="I11" s="68"/>
      <c r="J11" s="209"/>
      <c r="K11" s="68"/>
    </row>
    <row r="12" spans="1:11" ht="15.75">
      <c r="A12" s="68"/>
      <c r="B12" s="309"/>
      <c r="C12" s="205" t="s">
        <v>386</v>
      </c>
      <c r="D12" s="237"/>
      <c r="E12" s="243"/>
      <c r="F12" s="239"/>
      <c r="G12" s="207"/>
      <c r="H12" s="68"/>
      <c r="I12" s="68"/>
      <c r="J12" s="210"/>
      <c r="K12" s="68"/>
    </row>
    <row r="13" spans="1:11" ht="15.75">
      <c r="A13" s="68"/>
      <c r="B13" s="309"/>
      <c r="C13" s="241">
        <v>946750</v>
      </c>
      <c r="D13" s="242" t="s">
        <v>387</v>
      </c>
      <c r="E13" s="243">
        <v>22293</v>
      </c>
      <c r="F13" s="35">
        <v>1</v>
      </c>
      <c r="G13" s="207">
        <f t="shared" ref="G13:G14" si="2">E13*F13</f>
        <v>22293</v>
      </c>
      <c r="H13" s="68"/>
      <c r="I13" s="68"/>
      <c r="J13" s="210"/>
      <c r="K13" s="68"/>
    </row>
    <row r="14" spans="1:11" ht="15.75">
      <c r="A14" s="68"/>
      <c r="B14" s="309"/>
      <c r="C14" s="241"/>
      <c r="D14" s="242" t="s">
        <v>385</v>
      </c>
      <c r="E14" s="243">
        <v>10000</v>
      </c>
      <c r="F14" s="245">
        <v>1</v>
      </c>
      <c r="G14" s="207">
        <f t="shared" si="2"/>
        <v>10000</v>
      </c>
      <c r="H14" s="68"/>
      <c r="I14" s="68"/>
      <c r="J14" s="68"/>
      <c r="K14" s="68"/>
    </row>
    <row r="15" spans="1:11" ht="15.75">
      <c r="A15" s="68"/>
      <c r="B15" s="309"/>
      <c r="C15" s="37"/>
      <c r="D15" s="37"/>
      <c r="E15" s="243"/>
      <c r="F15" s="246"/>
      <c r="G15" s="207"/>
      <c r="H15" s="68"/>
      <c r="I15" s="68"/>
      <c r="J15" s="68"/>
      <c r="K15" s="68"/>
    </row>
    <row r="16" spans="1:11" ht="15.75">
      <c r="A16" s="68"/>
      <c r="B16" s="309"/>
      <c r="C16" s="205" t="s">
        <v>388</v>
      </c>
      <c r="D16" s="237"/>
      <c r="E16" s="243"/>
      <c r="F16" s="239"/>
      <c r="G16" s="207"/>
      <c r="H16" s="68"/>
      <c r="I16" s="68"/>
      <c r="J16" s="68"/>
      <c r="K16" s="68"/>
    </row>
    <row r="17" spans="1:11" ht="15.75">
      <c r="A17" s="68"/>
      <c r="B17" s="309"/>
      <c r="C17" s="248">
        <v>912408</v>
      </c>
      <c r="D17" s="242" t="s">
        <v>389</v>
      </c>
      <c r="E17" s="243">
        <v>10000</v>
      </c>
      <c r="F17" s="35">
        <v>1</v>
      </c>
      <c r="G17" s="207">
        <f t="shared" ref="G17:G18" si="3">E17*F17</f>
        <v>10000</v>
      </c>
      <c r="H17" s="68"/>
      <c r="I17" s="68"/>
      <c r="J17" s="68"/>
      <c r="K17" s="68"/>
    </row>
    <row r="18" spans="1:11" ht="15.75">
      <c r="A18" s="68"/>
      <c r="B18" s="309"/>
      <c r="C18" s="241">
        <v>912420</v>
      </c>
      <c r="D18" s="242" t="s">
        <v>390</v>
      </c>
      <c r="E18" s="243">
        <v>3500</v>
      </c>
      <c r="F18" s="245">
        <v>1</v>
      </c>
      <c r="G18" s="207">
        <f t="shared" si="3"/>
        <v>3500</v>
      </c>
      <c r="H18" s="68"/>
      <c r="I18" s="68"/>
      <c r="J18" s="68"/>
      <c r="K18" s="68"/>
    </row>
    <row r="19" spans="1:11" ht="15.75">
      <c r="A19" s="68"/>
      <c r="B19" s="309"/>
      <c r="C19" s="37"/>
      <c r="D19" s="37"/>
      <c r="E19" s="243"/>
      <c r="F19" s="246"/>
      <c r="G19" s="207"/>
      <c r="H19" s="68"/>
      <c r="I19" s="68"/>
      <c r="J19" s="68"/>
      <c r="K19" s="68"/>
    </row>
    <row r="20" spans="1:11" ht="15.75">
      <c r="A20" s="68"/>
      <c r="B20" s="309"/>
      <c r="C20" s="205" t="s">
        <v>391</v>
      </c>
      <c r="D20" s="237"/>
      <c r="E20" s="243"/>
      <c r="F20" s="239"/>
      <c r="G20" s="207"/>
      <c r="H20" s="68"/>
      <c r="I20" s="68"/>
      <c r="J20" s="68"/>
      <c r="K20" s="68"/>
    </row>
    <row r="21" spans="1:11" ht="15.75" customHeight="1">
      <c r="A21" s="68"/>
      <c r="B21" s="309"/>
      <c r="C21" s="241">
        <v>51749</v>
      </c>
      <c r="D21" s="242" t="s">
        <v>392</v>
      </c>
      <c r="E21" s="243">
        <v>4000</v>
      </c>
      <c r="F21" s="249">
        <v>1</v>
      </c>
      <c r="G21" s="207">
        <f>E21*F21</f>
        <v>4000</v>
      </c>
      <c r="H21" s="68"/>
      <c r="I21" s="68"/>
      <c r="J21" s="68"/>
      <c r="K21" s="68"/>
    </row>
    <row r="22" spans="1:11" ht="15.75" customHeight="1">
      <c r="A22" s="68"/>
      <c r="B22" s="309"/>
      <c r="C22" s="37"/>
      <c r="D22" s="37"/>
      <c r="E22" s="243"/>
      <c r="F22" s="246"/>
      <c r="G22" s="207"/>
      <c r="H22" s="68"/>
      <c r="I22" s="68"/>
      <c r="J22" s="68"/>
      <c r="K22" s="68"/>
    </row>
    <row r="23" spans="1:11" ht="15.75" customHeight="1">
      <c r="A23" s="68"/>
      <c r="B23" s="309"/>
      <c r="C23" s="205" t="s">
        <v>393</v>
      </c>
      <c r="D23" s="237"/>
      <c r="E23" s="243"/>
      <c r="F23" s="239"/>
      <c r="G23" s="207"/>
      <c r="H23" s="68"/>
      <c r="I23" s="68"/>
      <c r="J23" s="68"/>
      <c r="K23" s="68"/>
    </row>
    <row r="24" spans="1:11" ht="15.75" customHeight="1">
      <c r="A24" s="68"/>
      <c r="B24" s="309"/>
      <c r="C24" s="241">
        <v>88707</v>
      </c>
      <c r="D24" s="242" t="s">
        <v>394</v>
      </c>
      <c r="E24" s="243">
        <v>1530</v>
      </c>
      <c r="F24" s="249">
        <v>1</v>
      </c>
      <c r="G24" s="207">
        <f>E24*F24</f>
        <v>1530</v>
      </c>
      <c r="H24" s="68"/>
      <c r="I24" s="68"/>
      <c r="J24" s="68"/>
      <c r="K24" s="68"/>
    </row>
    <row r="25" spans="1:11" ht="15.75" customHeight="1">
      <c r="A25" s="68"/>
      <c r="B25" s="309"/>
      <c r="C25" s="37"/>
      <c r="D25" s="37"/>
      <c r="E25" s="243"/>
      <c r="F25" s="246"/>
      <c r="G25" s="207"/>
      <c r="H25" s="68"/>
      <c r="I25" s="68"/>
      <c r="J25" s="68"/>
      <c r="K25" s="68"/>
    </row>
    <row r="26" spans="1:11" ht="15.75" customHeight="1">
      <c r="A26" s="68"/>
      <c r="B26" s="309"/>
      <c r="C26" s="205" t="s">
        <v>395</v>
      </c>
      <c r="D26" s="237"/>
      <c r="E26" s="243"/>
      <c r="F26" s="239"/>
      <c r="G26" s="207"/>
      <c r="H26" s="68"/>
      <c r="I26" s="68"/>
      <c r="J26" s="68"/>
      <c r="K26" s="68"/>
    </row>
    <row r="27" spans="1:11" ht="15.75" customHeight="1">
      <c r="A27" s="68"/>
      <c r="B27" s="309"/>
      <c r="C27" s="250" t="s">
        <v>396</v>
      </c>
      <c r="D27" s="248" t="s">
        <v>397</v>
      </c>
      <c r="E27" s="243">
        <v>11000</v>
      </c>
      <c r="F27" s="249">
        <v>1</v>
      </c>
      <c r="G27" s="207">
        <f>E27*F27</f>
        <v>11000</v>
      </c>
      <c r="H27" s="68"/>
      <c r="I27" s="68"/>
      <c r="J27" s="68"/>
      <c r="K27" s="68"/>
    </row>
    <row r="28" spans="1:11" ht="15.75" customHeight="1">
      <c r="A28" s="68"/>
      <c r="B28" s="309"/>
      <c r="C28" s="37"/>
      <c r="D28" s="37"/>
      <c r="E28" s="243"/>
      <c r="F28" s="246"/>
      <c r="G28" s="207"/>
      <c r="H28" s="68"/>
      <c r="I28" s="68"/>
      <c r="J28" s="68"/>
      <c r="K28" s="68"/>
    </row>
    <row r="29" spans="1:11" ht="15.75" customHeight="1">
      <c r="A29" s="68"/>
      <c r="B29" s="309"/>
      <c r="C29" s="205" t="s">
        <v>398</v>
      </c>
      <c r="D29" s="237"/>
      <c r="E29" s="243"/>
      <c r="F29" s="239"/>
      <c r="G29" s="207"/>
      <c r="H29" s="68"/>
      <c r="I29" s="68"/>
      <c r="J29" s="68"/>
      <c r="K29" s="68"/>
    </row>
    <row r="30" spans="1:11" ht="15.75" customHeight="1">
      <c r="A30" s="68"/>
      <c r="B30" s="309"/>
      <c r="C30" s="250"/>
      <c r="D30" s="248" t="s">
        <v>399</v>
      </c>
      <c r="E30" s="243">
        <v>45000</v>
      </c>
      <c r="F30" s="249">
        <v>1</v>
      </c>
      <c r="G30" s="207">
        <f>E30*F30</f>
        <v>45000</v>
      </c>
      <c r="H30" s="68"/>
      <c r="I30" s="68"/>
      <c r="J30" s="68"/>
      <c r="K30" s="68"/>
    </row>
    <row r="31" spans="1:11" ht="15.75" customHeight="1">
      <c r="A31" s="68"/>
      <c r="B31" s="233"/>
      <c r="C31" s="37"/>
      <c r="D31" s="37"/>
      <c r="E31" s="243"/>
      <c r="F31" s="246"/>
      <c r="G31" s="207"/>
      <c r="H31" s="68"/>
      <c r="I31" s="68"/>
      <c r="J31" s="68"/>
      <c r="K31" s="68"/>
    </row>
    <row r="32" spans="1:11" ht="15.75" customHeight="1">
      <c r="A32" s="68"/>
      <c r="B32" s="310" t="s">
        <v>400</v>
      </c>
      <c r="C32" s="205" t="s">
        <v>401</v>
      </c>
      <c r="D32" s="237"/>
      <c r="E32" s="243"/>
      <c r="F32" s="239"/>
      <c r="G32" s="207"/>
      <c r="H32" s="68"/>
      <c r="I32" s="68"/>
      <c r="J32" s="68"/>
      <c r="K32" s="68"/>
    </row>
    <row r="33" spans="1:11" ht="15.75" customHeight="1">
      <c r="A33" s="68"/>
      <c r="B33" s="309"/>
      <c r="C33" s="241">
        <v>670316</v>
      </c>
      <c r="D33" s="242" t="s">
        <v>402</v>
      </c>
      <c r="E33" s="243">
        <v>1791</v>
      </c>
      <c r="F33" s="249">
        <v>2</v>
      </c>
      <c r="G33" s="207">
        <f t="shared" ref="G33:G38" si="4">E33*F33</f>
        <v>3582</v>
      </c>
      <c r="H33" s="68"/>
      <c r="I33" s="68"/>
      <c r="J33" s="68"/>
      <c r="K33" s="68"/>
    </row>
    <row r="34" spans="1:11" ht="15.75" customHeight="1">
      <c r="A34" s="68"/>
      <c r="B34" s="309"/>
      <c r="C34" s="241">
        <v>670527</v>
      </c>
      <c r="D34" s="242" t="s">
        <v>403</v>
      </c>
      <c r="E34" s="243">
        <v>2847.6</v>
      </c>
      <c r="F34" s="249">
        <v>2</v>
      </c>
      <c r="G34" s="207">
        <f t="shared" si="4"/>
        <v>5695.2</v>
      </c>
      <c r="H34" s="68"/>
      <c r="I34" s="68"/>
      <c r="J34" s="68"/>
      <c r="K34" s="68"/>
    </row>
    <row r="35" spans="1:11" ht="15.75" customHeight="1">
      <c r="A35" s="68"/>
      <c r="B35" s="309"/>
      <c r="C35" s="241">
        <v>960034</v>
      </c>
      <c r="D35" s="242" t="s">
        <v>404</v>
      </c>
      <c r="E35" s="243">
        <v>4743</v>
      </c>
      <c r="F35" s="35">
        <v>1</v>
      </c>
      <c r="G35" s="207">
        <f t="shared" si="4"/>
        <v>4743</v>
      </c>
      <c r="H35" s="68"/>
      <c r="I35" s="68"/>
      <c r="J35" s="68"/>
      <c r="K35" s="68"/>
    </row>
    <row r="36" spans="1:11" ht="15.75" customHeight="1">
      <c r="A36" s="68"/>
      <c r="B36" s="309"/>
      <c r="C36" s="241">
        <v>99143</v>
      </c>
      <c r="D36" s="242" t="s">
        <v>405</v>
      </c>
      <c r="E36" s="243">
        <v>25055.100000000002</v>
      </c>
      <c r="F36" s="35">
        <v>1</v>
      </c>
      <c r="G36" s="207">
        <f t="shared" si="4"/>
        <v>25055.100000000002</v>
      </c>
      <c r="H36" s="68"/>
      <c r="I36" s="68"/>
      <c r="J36" s="68"/>
      <c r="K36" s="68"/>
    </row>
    <row r="37" spans="1:11" ht="15.75" customHeight="1">
      <c r="A37" s="68"/>
      <c r="B37" s="309"/>
      <c r="C37" s="241">
        <v>82256</v>
      </c>
      <c r="D37" s="37" t="s">
        <v>406</v>
      </c>
      <c r="E37" s="243">
        <v>2592.9</v>
      </c>
      <c r="F37" s="35">
        <v>2</v>
      </c>
      <c r="G37" s="207">
        <f t="shared" si="4"/>
        <v>5185.8</v>
      </c>
      <c r="H37" s="68"/>
      <c r="I37" s="68"/>
      <c r="J37" s="68"/>
      <c r="K37" s="68"/>
    </row>
    <row r="38" spans="1:11" ht="15.75" customHeight="1">
      <c r="A38" s="68"/>
      <c r="B38" s="309"/>
      <c r="C38" s="251">
        <v>82249</v>
      </c>
      <c r="D38" s="37" t="s">
        <v>407</v>
      </c>
      <c r="E38" s="243">
        <v>1448.1000000000001</v>
      </c>
      <c r="F38" s="35">
        <v>1</v>
      </c>
      <c r="G38" s="207">
        <f t="shared" si="4"/>
        <v>1448.1000000000001</v>
      </c>
      <c r="H38" s="68"/>
      <c r="I38" s="68"/>
      <c r="J38" s="68"/>
      <c r="K38" s="68"/>
    </row>
    <row r="39" spans="1:11" ht="15.75" customHeight="1">
      <c r="A39" s="68"/>
      <c r="B39" s="309"/>
      <c r="C39" s="37"/>
      <c r="D39" s="37"/>
      <c r="E39" s="243"/>
      <c r="F39" s="246"/>
      <c r="G39" s="207"/>
      <c r="H39" s="68"/>
      <c r="I39" s="68"/>
      <c r="J39" s="68"/>
      <c r="K39" s="68"/>
    </row>
    <row r="40" spans="1:11" ht="15.75" customHeight="1">
      <c r="A40" s="68"/>
      <c r="B40" s="309"/>
      <c r="C40" s="205" t="s">
        <v>408</v>
      </c>
      <c r="D40" s="237"/>
      <c r="E40" s="243"/>
      <c r="F40" s="239"/>
      <c r="G40" s="207"/>
      <c r="H40" s="68"/>
      <c r="I40" s="68"/>
      <c r="J40" s="68"/>
      <c r="K40" s="68"/>
    </row>
    <row r="41" spans="1:11" ht="15.75" customHeight="1">
      <c r="A41" s="68"/>
      <c r="B41" s="309"/>
      <c r="C41" s="241">
        <v>911952</v>
      </c>
      <c r="D41" s="242" t="s">
        <v>409</v>
      </c>
      <c r="E41" s="243">
        <v>5821.2</v>
      </c>
      <c r="F41" s="35">
        <v>2</v>
      </c>
      <c r="G41" s="207">
        <f t="shared" ref="G41:G42" si="5">E41*F41</f>
        <v>11642.4</v>
      </c>
      <c r="H41" s="68"/>
      <c r="I41" s="68"/>
      <c r="J41" s="68"/>
      <c r="K41" s="68"/>
    </row>
    <row r="42" spans="1:11" ht="15.75" customHeight="1">
      <c r="A42" s="68"/>
      <c r="B42" s="309"/>
      <c r="C42" s="241">
        <v>911752</v>
      </c>
      <c r="D42" s="237" t="s">
        <v>410</v>
      </c>
      <c r="E42" s="243">
        <v>321.3</v>
      </c>
      <c r="F42" s="239">
        <v>2</v>
      </c>
      <c r="G42" s="207">
        <f t="shared" si="5"/>
        <v>642.6</v>
      </c>
      <c r="H42" s="68"/>
      <c r="I42" s="68"/>
      <c r="J42" s="68"/>
      <c r="K42" s="68"/>
    </row>
    <row r="43" spans="1:11" ht="15.75" customHeight="1">
      <c r="A43" s="68"/>
      <c r="B43" s="309"/>
      <c r="C43" s="34"/>
      <c r="D43" s="37"/>
      <c r="E43" s="243"/>
      <c r="F43" s="246"/>
      <c r="G43" s="207"/>
      <c r="H43" s="68"/>
      <c r="I43" s="68"/>
      <c r="J43" s="68"/>
      <c r="K43" s="68"/>
    </row>
    <row r="44" spans="1:11" ht="15.75" customHeight="1">
      <c r="A44" s="68"/>
      <c r="B44" s="309"/>
      <c r="C44" s="211" t="s">
        <v>411</v>
      </c>
      <c r="D44" s="237"/>
      <c r="E44" s="243"/>
      <c r="F44" s="239"/>
      <c r="G44" s="207"/>
      <c r="H44" s="68"/>
      <c r="I44" s="68"/>
      <c r="J44" s="68"/>
      <c r="K44" s="68"/>
    </row>
    <row r="45" spans="1:11" ht="15.75" customHeight="1">
      <c r="A45" s="68"/>
      <c r="B45" s="309"/>
      <c r="C45" s="251">
        <v>96836</v>
      </c>
      <c r="D45" s="252" t="s">
        <v>412</v>
      </c>
      <c r="E45" s="243">
        <v>5745.6</v>
      </c>
      <c r="F45" s="35">
        <v>2</v>
      </c>
      <c r="G45" s="207">
        <f t="shared" ref="G45:G46" si="6">E45*F45</f>
        <v>11491.2</v>
      </c>
      <c r="H45" s="68"/>
      <c r="I45" s="68"/>
      <c r="J45" s="68"/>
      <c r="K45" s="68"/>
    </row>
    <row r="46" spans="1:11" ht="15.75" customHeight="1">
      <c r="A46" s="68"/>
      <c r="B46" s="309"/>
      <c r="C46" s="251"/>
      <c r="D46" s="242" t="s">
        <v>385</v>
      </c>
      <c r="E46" s="243">
        <v>1800</v>
      </c>
      <c r="F46" s="245">
        <v>2</v>
      </c>
      <c r="G46" s="207">
        <f t="shared" si="6"/>
        <v>3600</v>
      </c>
      <c r="H46" s="68"/>
      <c r="I46" s="68"/>
      <c r="J46" s="68"/>
      <c r="K46" s="68"/>
    </row>
    <row r="47" spans="1:11" ht="15.75" customHeight="1">
      <c r="A47" s="68"/>
      <c r="B47" s="309"/>
      <c r="C47" s="37"/>
      <c r="D47" s="37"/>
      <c r="E47" s="243"/>
      <c r="F47" s="246"/>
      <c r="G47" s="207"/>
      <c r="H47" s="68"/>
      <c r="I47" s="68"/>
      <c r="J47" s="68"/>
      <c r="K47" s="68"/>
    </row>
    <row r="48" spans="1:11" ht="15.75" customHeight="1">
      <c r="A48" s="68"/>
      <c r="B48" s="309"/>
      <c r="C48" s="205" t="s">
        <v>413</v>
      </c>
      <c r="D48" s="237"/>
      <c r="E48" s="243"/>
      <c r="F48" s="239"/>
      <c r="G48" s="207"/>
      <c r="H48" s="68"/>
      <c r="I48" s="68"/>
      <c r="J48" s="68"/>
      <c r="K48" s="68"/>
    </row>
    <row r="49" spans="1:11" ht="15.75" customHeight="1">
      <c r="A49" s="68"/>
      <c r="B49" s="309"/>
      <c r="C49" s="241">
        <v>23264</v>
      </c>
      <c r="D49" s="37" t="s">
        <v>414</v>
      </c>
      <c r="E49" s="243">
        <v>10800</v>
      </c>
      <c r="F49" s="35">
        <v>2</v>
      </c>
      <c r="G49" s="207">
        <f t="shared" ref="G49:G50" si="7">E49*F49</f>
        <v>21600</v>
      </c>
      <c r="H49" s="68"/>
      <c r="I49" s="68"/>
      <c r="J49" s="68"/>
      <c r="K49" s="68"/>
    </row>
    <row r="50" spans="1:11" ht="15.75" customHeight="1">
      <c r="A50" s="68"/>
      <c r="B50" s="309"/>
      <c r="C50" s="241">
        <v>486101</v>
      </c>
      <c r="D50" s="241" t="s">
        <v>415</v>
      </c>
      <c r="E50" s="244">
        <v>1800</v>
      </c>
      <c r="F50" s="245">
        <v>2</v>
      </c>
      <c r="G50" s="207">
        <f t="shared" si="7"/>
        <v>3600</v>
      </c>
      <c r="H50" s="68"/>
      <c r="I50" s="68"/>
      <c r="J50" s="68"/>
      <c r="K50" s="68"/>
    </row>
    <row r="51" spans="1:11" ht="15.75" customHeight="1">
      <c r="A51" s="68"/>
      <c r="B51" s="309"/>
      <c r="C51" s="34"/>
      <c r="D51" s="37"/>
      <c r="E51" s="243"/>
      <c r="F51" s="246"/>
      <c r="G51" s="207"/>
      <c r="H51" s="68"/>
      <c r="I51" s="68"/>
      <c r="J51" s="68"/>
      <c r="K51" s="68"/>
    </row>
    <row r="52" spans="1:11" ht="15.75" customHeight="1">
      <c r="A52" s="68"/>
      <c r="B52" s="309"/>
      <c r="C52" s="205" t="s">
        <v>416</v>
      </c>
      <c r="D52" s="237"/>
      <c r="E52" s="243"/>
      <c r="F52" s="239"/>
      <c r="G52" s="207"/>
      <c r="H52" s="68"/>
      <c r="I52" s="68"/>
      <c r="J52" s="68"/>
      <c r="K52" s="68"/>
    </row>
    <row r="53" spans="1:11" ht="15.75" customHeight="1">
      <c r="A53" s="68"/>
      <c r="B53" s="309"/>
      <c r="C53" s="250"/>
      <c r="D53" s="248" t="s">
        <v>417</v>
      </c>
      <c r="E53" s="243">
        <v>45000</v>
      </c>
      <c r="F53" s="249">
        <v>1</v>
      </c>
      <c r="G53" s="207">
        <f>E53*F53</f>
        <v>45000</v>
      </c>
      <c r="H53" s="68"/>
      <c r="I53" s="68"/>
      <c r="J53" s="68"/>
      <c r="K53" s="68"/>
    </row>
    <row r="54" spans="1:11" ht="15.75" customHeight="1">
      <c r="A54" s="68"/>
      <c r="B54" s="233"/>
      <c r="C54" s="37"/>
      <c r="D54" s="37"/>
      <c r="E54" s="243"/>
      <c r="F54" s="246"/>
      <c r="G54" s="207"/>
      <c r="H54" s="68"/>
      <c r="I54" s="68"/>
      <c r="J54" s="68"/>
      <c r="K54" s="68"/>
    </row>
    <row r="55" spans="1:11" ht="15.75" customHeight="1">
      <c r="A55" s="68"/>
      <c r="B55" s="233"/>
      <c r="C55" s="37"/>
      <c r="D55" s="37"/>
      <c r="E55" s="243"/>
      <c r="F55" s="246"/>
      <c r="G55" s="207"/>
      <c r="H55" s="68"/>
      <c r="I55" s="68"/>
      <c r="J55" s="68"/>
      <c r="K55" s="68"/>
    </row>
    <row r="56" spans="1:11" ht="15.75" customHeight="1">
      <c r="A56" s="68"/>
      <c r="B56" s="311" t="s">
        <v>360</v>
      </c>
      <c r="C56" s="205" t="s">
        <v>418</v>
      </c>
      <c r="D56" s="237"/>
      <c r="E56" s="243"/>
      <c r="F56" s="239"/>
      <c r="G56" s="207"/>
      <c r="H56" s="68"/>
      <c r="I56" s="68"/>
      <c r="J56" s="68"/>
      <c r="K56" s="68"/>
    </row>
    <row r="57" spans="1:11" ht="15.75" customHeight="1">
      <c r="A57" s="68"/>
      <c r="B57" s="309"/>
      <c r="C57" s="241"/>
      <c r="D57" s="242" t="s">
        <v>440</v>
      </c>
      <c r="E57" s="243">
        <v>18000</v>
      </c>
      <c r="F57" s="35">
        <v>2</v>
      </c>
      <c r="G57" s="207">
        <f t="shared" ref="G57:G58" si="8">E57*F57</f>
        <v>36000</v>
      </c>
      <c r="H57" s="68"/>
      <c r="I57" s="68"/>
      <c r="J57" s="68"/>
      <c r="K57" s="68"/>
    </row>
    <row r="58" spans="1:11" ht="15.75" customHeight="1">
      <c r="A58" s="68"/>
      <c r="B58" s="309"/>
      <c r="C58" s="241"/>
      <c r="D58" s="237" t="s">
        <v>419</v>
      </c>
      <c r="E58" s="243">
        <v>27000</v>
      </c>
      <c r="F58" s="239">
        <v>1</v>
      </c>
      <c r="G58" s="207">
        <f t="shared" si="8"/>
        <v>27000</v>
      </c>
      <c r="H58" s="68"/>
      <c r="I58" s="68"/>
      <c r="J58" s="68"/>
      <c r="K58" s="68"/>
    </row>
    <row r="59" spans="1:11" ht="15.75" customHeight="1">
      <c r="A59" s="68"/>
      <c r="B59" s="309"/>
      <c r="C59" s="37"/>
      <c r="D59" s="37"/>
      <c r="E59" s="243"/>
      <c r="F59" s="246"/>
      <c r="G59" s="207"/>
      <c r="H59" s="68"/>
      <c r="I59" s="68"/>
      <c r="J59" s="68"/>
      <c r="K59" s="68"/>
    </row>
    <row r="60" spans="1:11" ht="15.75" customHeight="1">
      <c r="A60" s="68"/>
      <c r="B60" s="309"/>
      <c r="C60" s="205" t="s">
        <v>420</v>
      </c>
      <c r="D60" s="237"/>
      <c r="E60" s="243"/>
      <c r="F60" s="239"/>
      <c r="G60" s="207"/>
      <c r="H60" s="68"/>
      <c r="I60" s="68"/>
      <c r="J60" s="68"/>
      <c r="K60" s="68"/>
    </row>
    <row r="61" spans="1:11" ht="15.75" customHeight="1">
      <c r="A61" s="68"/>
      <c r="B61" s="309"/>
      <c r="C61" s="241"/>
      <c r="D61" s="242" t="s">
        <v>441</v>
      </c>
      <c r="E61" s="243">
        <v>9000</v>
      </c>
      <c r="F61" s="35">
        <v>2</v>
      </c>
      <c r="G61" s="207">
        <f t="shared" ref="G61:G62" si="9">E61*F61</f>
        <v>18000</v>
      </c>
      <c r="H61" s="68"/>
      <c r="I61" s="68"/>
      <c r="J61" s="68"/>
      <c r="K61" s="68"/>
    </row>
    <row r="62" spans="1:11" ht="15.75" customHeight="1">
      <c r="A62" s="68"/>
      <c r="B62" s="309"/>
      <c r="C62" s="241"/>
      <c r="D62" s="237" t="s">
        <v>419</v>
      </c>
      <c r="E62" s="243">
        <v>9000</v>
      </c>
      <c r="F62" s="239">
        <v>1</v>
      </c>
      <c r="G62" s="207">
        <f t="shared" si="9"/>
        <v>9000</v>
      </c>
      <c r="H62" s="68"/>
      <c r="I62" s="68"/>
      <c r="J62" s="68"/>
      <c r="K62" s="68"/>
    </row>
    <row r="63" spans="1:11" ht="15.75" customHeight="1">
      <c r="A63" s="68"/>
      <c r="B63" s="233"/>
      <c r="C63" s="37"/>
      <c r="D63" s="37"/>
      <c r="E63" s="243"/>
      <c r="F63" s="246"/>
      <c r="G63" s="207"/>
      <c r="H63" s="68"/>
      <c r="I63" s="68"/>
      <c r="J63" s="68"/>
      <c r="K63" s="68"/>
    </row>
    <row r="64" spans="1:11" ht="15.75" customHeight="1">
      <c r="A64" s="68"/>
      <c r="B64" s="233"/>
      <c r="C64" s="37"/>
      <c r="D64" s="37"/>
      <c r="E64" s="243"/>
      <c r="F64" s="246"/>
      <c r="G64" s="207"/>
      <c r="H64" s="68"/>
      <c r="I64" s="68"/>
      <c r="J64" s="68"/>
      <c r="K64" s="68"/>
    </row>
    <row r="65" spans="1:11" ht="15.75" customHeight="1">
      <c r="A65" s="68"/>
      <c r="B65" s="312" t="s">
        <v>421</v>
      </c>
      <c r="C65" s="205" t="s">
        <v>422</v>
      </c>
      <c r="D65" s="237"/>
      <c r="E65" s="243"/>
      <c r="F65" s="239"/>
      <c r="G65" s="207"/>
      <c r="H65" s="68"/>
      <c r="I65" s="68"/>
      <c r="J65" s="68"/>
      <c r="K65" s="68"/>
    </row>
    <row r="66" spans="1:11" ht="15.75" customHeight="1">
      <c r="A66" s="68"/>
      <c r="B66" s="309"/>
      <c r="C66" s="241"/>
      <c r="D66" s="242" t="s">
        <v>423</v>
      </c>
      <c r="E66" s="243">
        <v>27000</v>
      </c>
      <c r="F66" s="35">
        <v>1</v>
      </c>
      <c r="G66" s="207">
        <f t="shared" ref="G66:G67" si="10">E66*F66</f>
        <v>27000</v>
      </c>
      <c r="H66" s="68"/>
      <c r="I66" s="68"/>
      <c r="J66" s="68"/>
      <c r="K66" s="68"/>
    </row>
    <row r="67" spans="1:11" ht="15.75" customHeight="1">
      <c r="A67" s="68"/>
      <c r="B67" s="309"/>
      <c r="C67" s="241"/>
      <c r="D67" s="237" t="s">
        <v>424</v>
      </c>
      <c r="E67" s="243">
        <v>9000</v>
      </c>
      <c r="F67" s="239">
        <v>1</v>
      </c>
      <c r="G67" s="207">
        <f t="shared" si="10"/>
        <v>9000</v>
      </c>
      <c r="H67" s="68"/>
      <c r="I67" s="68"/>
      <c r="J67" s="68"/>
      <c r="K67" s="68"/>
    </row>
    <row r="68" spans="1:11" ht="15.75" customHeight="1">
      <c r="A68" s="68"/>
      <c r="B68" s="233"/>
      <c r="C68" s="37"/>
      <c r="D68" s="37"/>
      <c r="E68" s="243"/>
      <c r="F68" s="246"/>
      <c r="G68" s="207"/>
      <c r="H68" s="68"/>
      <c r="I68" s="68"/>
      <c r="J68" s="68"/>
      <c r="K68" s="68"/>
    </row>
    <row r="69" spans="1:11" ht="15.75" customHeight="1">
      <c r="A69" s="68"/>
      <c r="B69" s="253"/>
      <c r="C69" s="37"/>
      <c r="D69" s="37"/>
      <c r="E69" s="243"/>
      <c r="F69" s="246"/>
      <c r="G69" s="207"/>
      <c r="H69" s="68"/>
      <c r="I69" s="68"/>
      <c r="J69" s="68"/>
      <c r="K69" s="68"/>
    </row>
    <row r="70" spans="1:11" ht="15.75" customHeight="1">
      <c r="A70" s="68"/>
      <c r="B70" s="313" t="s">
        <v>425</v>
      </c>
      <c r="C70" s="205" t="s">
        <v>425</v>
      </c>
      <c r="D70" s="37"/>
      <c r="E70" s="243"/>
      <c r="F70" s="246"/>
      <c r="G70" s="254"/>
      <c r="H70" s="68"/>
      <c r="I70" s="68"/>
      <c r="J70" s="68"/>
      <c r="K70" s="68"/>
    </row>
    <row r="71" spans="1:11" ht="15.75" customHeight="1">
      <c r="A71" s="68"/>
      <c r="B71" s="314"/>
      <c r="C71" s="37"/>
      <c r="D71" s="255" t="s">
        <v>426</v>
      </c>
      <c r="E71" s="243">
        <v>5400</v>
      </c>
      <c r="F71" s="35">
        <v>1</v>
      </c>
      <c r="G71" s="254">
        <f t="shared" ref="G71:G76" si="11">E71*F71</f>
        <v>5400</v>
      </c>
      <c r="H71" s="68"/>
      <c r="I71" s="68"/>
      <c r="J71" s="68"/>
      <c r="K71" s="68"/>
    </row>
    <row r="72" spans="1:11" ht="15.75" customHeight="1">
      <c r="A72" s="68"/>
      <c r="B72" s="314"/>
      <c r="C72" s="37"/>
      <c r="D72" s="256" t="s">
        <v>427</v>
      </c>
      <c r="E72" s="243">
        <v>9000</v>
      </c>
      <c r="F72" s="239">
        <v>1</v>
      </c>
      <c r="G72" s="254">
        <f t="shared" si="11"/>
        <v>9000</v>
      </c>
      <c r="H72" s="68"/>
      <c r="I72" s="68"/>
      <c r="J72" s="68"/>
      <c r="K72" s="68"/>
    </row>
    <row r="73" spans="1:11" ht="15.75" customHeight="1">
      <c r="A73" s="68"/>
      <c r="B73" s="314"/>
      <c r="C73" s="37"/>
      <c r="D73" s="255" t="s">
        <v>428</v>
      </c>
      <c r="E73" s="243">
        <v>720</v>
      </c>
      <c r="F73" s="35">
        <v>20</v>
      </c>
      <c r="G73" s="254">
        <f t="shared" si="11"/>
        <v>14400</v>
      </c>
      <c r="H73" s="68"/>
      <c r="I73" s="68"/>
      <c r="J73" s="68"/>
      <c r="K73" s="68"/>
    </row>
    <row r="74" spans="1:11" ht="15.75" customHeight="1">
      <c r="A74" s="68"/>
      <c r="B74" s="314"/>
      <c r="C74" s="37"/>
      <c r="D74" s="255" t="s">
        <v>429</v>
      </c>
      <c r="E74" s="243">
        <v>900</v>
      </c>
      <c r="F74" s="239">
        <v>10</v>
      </c>
      <c r="G74" s="254">
        <f t="shared" si="11"/>
        <v>9000</v>
      </c>
      <c r="H74" s="68"/>
      <c r="I74" s="68"/>
      <c r="J74" s="68"/>
      <c r="K74" s="68"/>
    </row>
    <row r="75" spans="1:11" ht="15.75" customHeight="1">
      <c r="A75" s="68"/>
      <c r="B75" s="314"/>
      <c r="C75" s="37"/>
      <c r="D75" s="255" t="s">
        <v>430</v>
      </c>
      <c r="E75" s="243">
        <v>1800</v>
      </c>
      <c r="F75" s="35">
        <v>1</v>
      </c>
      <c r="G75" s="254">
        <f t="shared" si="11"/>
        <v>1800</v>
      </c>
      <c r="H75" s="68"/>
      <c r="I75" s="68"/>
      <c r="J75" s="68"/>
      <c r="K75" s="68"/>
    </row>
    <row r="76" spans="1:11" ht="15.75" customHeight="1">
      <c r="A76" s="68"/>
      <c r="B76" s="314"/>
      <c r="C76" s="37"/>
      <c r="D76" s="255" t="s">
        <v>431</v>
      </c>
      <c r="E76" s="243">
        <v>18000</v>
      </c>
      <c r="F76" s="239">
        <v>1</v>
      </c>
      <c r="G76" s="254">
        <f t="shared" si="11"/>
        <v>18000</v>
      </c>
      <c r="H76" s="68"/>
      <c r="I76" s="68"/>
      <c r="J76" s="68"/>
      <c r="K76" s="68"/>
    </row>
    <row r="77" spans="1:11" ht="15.75" customHeight="1">
      <c r="A77" s="68"/>
      <c r="B77" s="253"/>
      <c r="C77" s="37"/>
      <c r="D77" s="37"/>
      <c r="E77" s="238"/>
      <c r="F77" s="246"/>
      <c r="G77" s="257"/>
      <c r="H77" s="68"/>
      <c r="I77" s="68"/>
      <c r="J77" s="68"/>
      <c r="K77" s="68"/>
    </row>
    <row r="78" spans="1:11" ht="15.75" customHeight="1">
      <c r="A78" s="68"/>
      <c r="B78" s="315" t="s">
        <v>432</v>
      </c>
      <c r="C78" s="316"/>
      <c r="D78" s="229"/>
      <c r="E78" s="230"/>
      <c r="F78" s="231"/>
      <c r="G78" s="232">
        <f>SUM(G80:G89)</f>
        <v>1512000</v>
      </c>
      <c r="H78" s="68"/>
      <c r="I78" s="68"/>
      <c r="J78" s="68"/>
      <c r="K78" s="68"/>
    </row>
    <row r="79" spans="1:11" ht="15.75" customHeight="1">
      <c r="A79" s="68"/>
      <c r="B79" s="304" t="s">
        <v>433</v>
      </c>
      <c r="C79" s="258" t="s">
        <v>434</v>
      </c>
      <c r="D79" s="237"/>
      <c r="E79" s="243"/>
      <c r="F79" s="239"/>
      <c r="G79" s="254"/>
      <c r="H79" s="68"/>
      <c r="I79" s="68"/>
      <c r="J79" s="68"/>
      <c r="K79" s="68"/>
    </row>
    <row r="80" spans="1:11" ht="15.75" customHeight="1">
      <c r="A80" s="68"/>
      <c r="B80" s="305"/>
      <c r="C80" s="241"/>
      <c r="D80" s="249" t="s">
        <v>442</v>
      </c>
      <c r="E80" s="243">
        <v>270000</v>
      </c>
      <c r="F80" s="249">
        <v>1</v>
      </c>
      <c r="G80" s="254">
        <f t="shared" ref="G80:G82" si="12">E80*F80</f>
        <v>270000</v>
      </c>
      <c r="H80" s="68"/>
      <c r="I80" s="68"/>
      <c r="J80" s="68"/>
      <c r="K80" s="68"/>
    </row>
    <row r="81" spans="1:11" ht="15.75" customHeight="1">
      <c r="A81" s="68"/>
      <c r="B81" s="305"/>
      <c r="C81" s="241"/>
      <c r="D81" s="249" t="s">
        <v>443</v>
      </c>
      <c r="E81" s="243">
        <v>18000</v>
      </c>
      <c r="F81" s="249">
        <v>2</v>
      </c>
      <c r="G81" s="254">
        <f t="shared" si="12"/>
        <v>36000</v>
      </c>
      <c r="H81" s="68"/>
      <c r="I81" s="68"/>
      <c r="J81" s="68"/>
      <c r="K81" s="68"/>
    </row>
    <row r="82" spans="1:11" ht="15.75" customHeight="1">
      <c r="A82" s="68"/>
      <c r="B82" s="305"/>
      <c r="C82" s="37"/>
      <c r="D82" s="249" t="s">
        <v>435</v>
      </c>
      <c r="E82" s="243">
        <v>180000</v>
      </c>
      <c r="F82" s="249">
        <v>3</v>
      </c>
      <c r="G82" s="254">
        <f t="shared" si="12"/>
        <v>540000</v>
      </c>
      <c r="H82" s="68"/>
      <c r="I82" s="68"/>
      <c r="J82" s="68"/>
      <c r="K82" s="68"/>
    </row>
    <row r="83" spans="1:11" ht="15.75" customHeight="1">
      <c r="A83" s="68"/>
      <c r="B83" s="305"/>
      <c r="C83" s="258" t="s">
        <v>382</v>
      </c>
      <c r="D83" s="249"/>
      <c r="E83" s="243"/>
      <c r="F83" s="249"/>
      <c r="G83" s="254"/>
      <c r="H83" s="68"/>
      <c r="I83" s="68"/>
      <c r="J83" s="68"/>
      <c r="K83" s="68"/>
    </row>
    <row r="84" spans="1:11" ht="15.75" customHeight="1">
      <c r="A84" s="68"/>
      <c r="B84" s="305"/>
      <c r="C84" s="241"/>
      <c r="D84" s="249" t="s">
        <v>436</v>
      </c>
      <c r="E84" s="243">
        <v>45000</v>
      </c>
      <c r="F84" s="249">
        <v>2</v>
      </c>
      <c r="G84" s="254">
        <f t="shared" ref="G84:G89" si="13">E84*F84</f>
        <v>90000</v>
      </c>
      <c r="H84" s="68"/>
      <c r="I84" s="68"/>
      <c r="J84" s="68"/>
      <c r="K84" s="68"/>
    </row>
    <row r="85" spans="1:11" ht="15.75" customHeight="1">
      <c r="A85" s="68"/>
      <c r="B85" s="305"/>
      <c r="C85" s="241"/>
      <c r="D85" s="249" t="s">
        <v>385</v>
      </c>
      <c r="E85" s="243">
        <v>18000</v>
      </c>
      <c r="F85" s="249">
        <v>2</v>
      </c>
      <c r="G85" s="254">
        <f t="shared" si="13"/>
        <v>36000</v>
      </c>
      <c r="H85" s="68"/>
      <c r="I85" s="68"/>
      <c r="J85" s="68"/>
      <c r="K85" s="68"/>
    </row>
    <row r="86" spans="1:11" ht="15.75" customHeight="1">
      <c r="A86" s="68"/>
      <c r="B86" s="306"/>
      <c r="C86" s="248"/>
      <c r="D86" s="249"/>
      <c r="E86" s="249"/>
      <c r="F86" s="249"/>
      <c r="G86" s="254"/>
      <c r="H86" s="68"/>
      <c r="I86" s="68"/>
      <c r="J86" s="68"/>
      <c r="K86" s="68"/>
    </row>
    <row r="87" spans="1:11" ht="15.75" customHeight="1">
      <c r="A87" s="68"/>
      <c r="B87" s="306"/>
      <c r="C87" s="258" t="s">
        <v>437</v>
      </c>
      <c r="D87" s="249" t="s">
        <v>437</v>
      </c>
      <c r="E87" s="243">
        <v>135000</v>
      </c>
      <c r="F87" s="249">
        <v>2</v>
      </c>
      <c r="G87" s="254">
        <f t="shared" si="13"/>
        <v>270000</v>
      </c>
      <c r="H87" s="68"/>
      <c r="I87" s="68"/>
      <c r="J87" s="68"/>
      <c r="K87" s="68"/>
    </row>
    <row r="88" spans="1:11" ht="15.75" customHeight="1">
      <c r="A88" s="68"/>
      <c r="B88" s="306"/>
      <c r="C88" s="37"/>
      <c r="D88" s="249"/>
      <c r="E88" s="243"/>
      <c r="F88" s="249"/>
      <c r="G88" s="254"/>
      <c r="H88" s="68"/>
      <c r="I88" s="68"/>
      <c r="J88" s="68"/>
      <c r="K88" s="68"/>
    </row>
    <row r="89" spans="1:11" ht="15.75" customHeight="1">
      <c r="A89" s="68"/>
      <c r="B89" s="307"/>
      <c r="C89" s="259" t="s">
        <v>438</v>
      </c>
      <c r="D89" s="260" t="s">
        <v>439</v>
      </c>
      <c r="E89" s="261">
        <v>270000</v>
      </c>
      <c r="F89" s="262">
        <v>1</v>
      </c>
      <c r="G89" s="263">
        <f t="shared" si="13"/>
        <v>270000</v>
      </c>
      <c r="H89" s="68"/>
      <c r="I89" s="68"/>
      <c r="J89" s="68"/>
      <c r="K89" s="68"/>
    </row>
    <row r="90" spans="1:11" ht="15.75" customHeight="1">
      <c r="A90" s="68"/>
      <c r="B90" s="68"/>
      <c r="C90" s="68"/>
      <c r="D90" s="202"/>
      <c r="E90" s="203"/>
      <c r="F90" s="202"/>
      <c r="G90" s="204"/>
      <c r="H90" s="68"/>
      <c r="I90" s="68"/>
      <c r="J90" s="68"/>
      <c r="K90" s="68"/>
    </row>
    <row r="91" spans="1:11" ht="15.75" customHeight="1">
      <c r="A91" s="68"/>
      <c r="B91" s="68"/>
      <c r="C91" s="68"/>
      <c r="D91" s="202"/>
      <c r="E91" s="203"/>
      <c r="F91" s="202"/>
      <c r="G91" s="204"/>
      <c r="H91" s="68"/>
      <c r="I91" s="68"/>
      <c r="J91" s="68"/>
      <c r="K91" s="68"/>
    </row>
    <row r="92" spans="1:11" ht="15.75" customHeight="1">
      <c r="A92" s="68"/>
      <c r="B92" s="68"/>
      <c r="C92" s="68"/>
      <c r="D92" s="202"/>
      <c r="E92" s="203"/>
      <c r="F92" s="202"/>
      <c r="G92" s="204"/>
      <c r="H92" s="68"/>
      <c r="I92" s="68"/>
      <c r="J92" s="68"/>
      <c r="K92" s="68"/>
    </row>
    <row r="93" spans="1:11" ht="15.75" customHeight="1">
      <c r="A93" s="68"/>
      <c r="B93" s="68"/>
      <c r="C93" s="68"/>
      <c r="D93" s="202"/>
      <c r="E93" s="203"/>
      <c r="F93" s="202"/>
      <c r="G93" s="204"/>
      <c r="H93" s="68"/>
      <c r="I93" s="68"/>
      <c r="J93" s="68"/>
      <c r="K93" s="68"/>
    </row>
    <row r="94" spans="1:11" ht="15.75" customHeight="1">
      <c r="A94" s="68"/>
      <c r="B94" s="68"/>
      <c r="C94" s="68"/>
      <c r="D94" s="202"/>
      <c r="E94" s="203"/>
      <c r="F94" s="202"/>
      <c r="G94" s="204"/>
      <c r="H94" s="68"/>
      <c r="I94" s="68"/>
      <c r="J94" s="68"/>
      <c r="K94" s="68"/>
    </row>
    <row r="95" spans="1:11" ht="15.75" customHeight="1">
      <c r="A95" s="68"/>
      <c r="B95" s="68"/>
      <c r="C95" s="68"/>
      <c r="D95" s="202"/>
      <c r="E95" s="203"/>
      <c r="F95" s="202"/>
      <c r="G95" s="204"/>
      <c r="H95" s="68"/>
      <c r="I95" s="68"/>
      <c r="J95" s="68"/>
      <c r="K95" s="68"/>
    </row>
    <row r="96" spans="1:11" ht="15.75" customHeight="1">
      <c r="A96" s="68"/>
      <c r="B96" s="68"/>
      <c r="C96" s="68"/>
      <c r="D96" s="202"/>
      <c r="E96" s="203"/>
      <c r="F96" s="202"/>
      <c r="G96" s="204"/>
      <c r="H96" s="68"/>
      <c r="I96" s="68"/>
      <c r="J96" s="68"/>
      <c r="K96" s="68"/>
    </row>
    <row r="97" spans="1:11" ht="15.75" customHeight="1">
      <c r="A97" s="68"/>
      <c r="B97" s="68"/>
      <c r="C97" s="68"/>
      <c r="D97" s="202"/>
      <c r="E97" s="203"/>
      <c r="F97" s="202"/>
      <c r="G97" s="204"/>
      <c r="H97" s="68"/>
      <c r="I97" s="68"/>
      <c r="J97" s="68"/>
      <c r="K97" s="68"/>
    </row>
    <row r="98" spans="1:11" ht="15.75" customHeight="1">
      <c r="A98" s="68"/>
      <c r="B98" s="68"/>
      <c r="C98" s="68"/>
      <c r="D98" s="202"/>
      <c r="E98" s="203"/>
      <c r="F98" s="202"/>
      <c r="G98" s="204"/>
      <c r="H98" s="68"/>
      <c r="I98" s="68"/>
      <c r="J98" s="68"/>
      <c r="K98" s="68"/>
    </row>
    <row r="99" spans="1:11" ht="15.75" customHeight="1">
      <c r="A99" s="68"/>
      <c r="B99" s="68"/>
      <c r="C99" s="68"/>
      <c r="D99" s="202"/>
      <c r="E99" s="203"/>
      <c r="F99" s="202"/>
      <c r="G99" s="204"/>
      <c r="H99" s="68"/>
      <c r="I99" s="68"/>
      <c r="J99" s="68"/>
      <c r="K99" s="68"/>
    </row>
    <row r="100" spans="1:11" ht="15.75" customHeight="1">
      <c r="A100" s="68"/>
      <c r="B100" s="68"/>
      <c r="C100" s="68"/>
      <c r="D100" s="202"/>
      <c r="E100" s="203"/>
      <c r="F100" s="202"/>
      <c r="G100" s="204"/>
      <c r="H100" s="68"/>
      <c r="I100" s="68"/>
      <c r="J100" s="68"/>
      <c r="K100" s="68"/>
    </row>
    <row r="101" spans="1:11" ht="15.75" customHeight="1">
      <c r="A101" s="68"/>
      <c r="B101" s="68"/>
      <c r="C101" s="68"/>
      <c r="D101" s="202"/>
      <c r="E101" s="203"/>
      <c r="F101" s="202"/>
      <c r="G101" s="204"/>
      <c r="H101" s="68"/>
      <c r="I101" s="68"/>
      <c r="J101" s="68"/>
      <c r="K101" s="68"/>
    </row>
    <row r="102" spans="1:11" ht="15.75" customHeight="1">
      <c r="A102" s="68"/>
      <c r="B102" s="68"/>
      <c r="C102" s="68"/>
      <c r="D102" s="202"/>
      <c r="E102" s="203"/>
      <c r="F102" s="202"/>
      <c r="G102" s="204"/>
      <c r="H102" s="68"/>
      <c r="I102" s="68"/>
      <c r="J102" s="68"/>
      <c r="K102" s="68"/>
    </row>
    <row r="103" spans="1:11" ht="15.75" customHeight="1">
      <c r="A103" s="68"/>
      <c r="B103" s="68"/>
      <c r="C103" s="68"/>
      <c r="D103" s="202"/>
      <c r="E103" s="203"/>
      <c r="F103" s="202"/>
      <c r="G103" s="204"/>
      <c r="H103" s="68"/>
      <c r="I103" s="68"/>
      <c r="J103" s="68"/>
      <c r="K103" s="68"/>
    </row>
    <row r="104" spans="1:11" ht="15.75" customHeight="1">
      <c r="A104" s="68"/>
      <c r="B104" s="68"/>
      <c r="C104" s="68"/>
      <c r="D104" s="202"/>
      <c r="E104" s="203"/>
      <c r="F104" s="202"/>
      <c r="G104" s="204"/>
      <c r="H104" s="68"/>
      <c r="I104" s="68"/>
      <c r="J104" s="68"/>
      <c r="K104" s="68"/>
    </row>
    <row r="105" spans="1:11" ht="15.75" customHeight="1">
      <c r="A105" s="68"/>
      <c r="B105" s="68"/>
      <c r="C105" s="68"/>
      <c r="D105" s="202"/>
      <c r="E105" s="203"/>
      <c r="F105" s="202"/>
      <c r="G105" s="204"/>
      <c r="H105" s="68"/>
      <c r="I105" s="68"/>
      <c r="J105" s="68"/>
      <c r="K105" s="68"/>
    </row>
    <row r="106" spans="1:11" ht="15.75" customHeight="1">
      <c r="A106" s="68"/>
      <c r="B106" s="68"/>
      <c r="C106" s="68"/>
      <c r="D106" s="202"/>
      <c r="E106" s="203"/>
      <c r="F106" s="202"/>
      <c r="G106" s="204"/>
      <c r="H106" s="68"/>
      <c r="I106" s="68"/>
      <c r="J106" s="68"/>
      <c r="K106" s="68"/>
    </row>
    <row r="107" spans="1:11" ht="15.75" customHeight="1">
      <c r="A107" s="68"/>
      <c r="B107" s="68"/>
      <c r="C107" s="68"/>
      <c r="D107" s="202"/>
      <c r="E107" s="203"/>
      <c r="F107" s="202"/>
      <c r="G107" s="204"/>
      <c r="H107" s="68"/>
      <c r="I107" s="68"/>
      <c r="J107" s="68"/>
      <c r="K107" s="68"/>
    </row>
    <row r="108" spans="1:11" ht="15.75" customHeight="1">
      <c r="A108" s="68"/>
      <c r="B108" s="68"/>
      <c r="C108" s="68"/>
      <c r="D108" s="202"/>
      <c r="E108" s="203"/>
      <c r="F108" s="202"/>
      <c r="G108" s="204"/>
      <c r="H108" s="68"/>
      <c r="I108" s="68"/>
      <c r="J108" s="68"/>
      <c r="K108" s="68"/>
    </row>
    <row r="109" spans="1:11" ht="15.75" customHeight="1">
      <c r="A109" s="68"/>
      <c r="B109" s="68"/>
      <c r="C109" s="68"/>
      <c r="D109" s="202"/>
      <c r="E109" s="203"/>
      <c r="F109" s="202"/>
      <c r="G109" s="204"/>
      <c r="H109" s="68"/>
      <c r="I109" s="68"/>
      <c r="J109" s="68"/>
      <c r="K109" s="68"/>
    </row>
    <row r="110" spans="1:11" ht="15.75" customHeight="1">
      <c r="A110" s="68"/>
      <c r="B110" s="68"/>
      <c r="C110" s="68"/>
      <c r="D110" s="202"/>
      <c r="E110" s="203"/>
      <c r="F110" s="202"/>
      <c r="G110" s="204"/>
      <c r="H110" s="68"/>
      <c r="I110" s="68"/>
      <c r="J110" s="68"/>
      <c r="K110" s="68"/>
    </row>
    <row r="111" spans="1:11" ht="15.75" customHeight="1">
      <c r="A111" s="68"/>
      <c r="B111" s="68"/>
      <c r="C111" s="68"/>
      <c r="D111" s="202"/>
      <c r="E111" s="203"/>
      <c r="F111" s="202"/>
      <c r="G111" s="204"/>
      <c r="H111" s="68"/>
      <c r="I111" s="68"/>
      <c r="J111" s="68"/>
      <c r="K111" s="68"/>
    </row>
    <row r="112" spans="1:11" ht="15.75" customHeight="1">
      <c r="A112" s="68"/>
      <c r="B112" s="68"/>
      <c r="C112" s="68"/>
      <c r="D112" s="202"/>
      <c r="E112" s="203"/>
      <c r="F112" s="202"/>
      <c r="G112" s="204"/>
      <c r="H112" s="68"/>
      <c r="I112" s="68"/>
      <c r="J112" s="68"/>
      <c r="K112" s="68"/>
    </row>
    <row r="113" spans="1:11" ht="15.75" customHeight="1">
      <c r="A113" s="68"/>
      <c r="B113" s="68"/>
      <c r="C113" s="68"/>
      <c r="D113" s="202"/>
      <c r="E113" s="203"/>
      <c r="F113" s="202"/>
      <c r="G113" s="204"/>
      <c r="H113" s="68"/>
      <c r="I113" s="68"/>
      <c r="J113" s="68"/>
      <c r="K113" s="68"/>
    </row>
    <row r="114" spans="1:11" ht="15.75" customHeight="1">
      <c r="A114" s="68"/>
      <c r="B114" s="68"/>
      <c r="C114" s="68"/>
      <c r="D114" s="202"/>
      <c r="E114" s="203"/>
      <c r="F114" s="202"/>
      <c r="G114" s="204"/>
      <c r="H114" s="68"/>
      <c r="I114" s="68"/>
      <c r="J114" s="68"/>
      <c r="K114" s="68"/>
    </row>
    <row r="115" spans="1:11" ht="15.75" customHeight="1">
      <c r="A115" s="68"/>
      <c r="B115" s="68"/>
      <c r="C115" s="68"/>
      <c r="D115" s="202"/>
      <c r="E115" s="203"/>
      <c r="F115" s="202"/>
      <c r="G115" s="204"/>
      <c r="H115" s="68"/>
      <c r="I115" s="68"/>
      <c r="J115" s="68"/>
      <c r="K115" s="68"/>
    </row>
    <row r="116" spans="1:11" ht="15.75" customHeight="1">
      <c r="A116" s="68"/>
      <c r="B116" s="68"/>
      <c r="C116" s="68"/>
      <c r="D116" s="202"/>
      <c r="E116" s="203"/>
      <c r="F116" s="202"/>
      <c r="G116" s="204"/>
      <c r="H116" s="68"/>
      <c r="I116" s="68"/>
      <c r="J116" s="68"/>
      <c r="K116" s="68"/>
    </row>
    <row r="117" spans="1:11" ht="15.75" customHeight="1">
      <c r="A117" s="68"/>
      <c r="B117" s="68"/>
      <c r="C117" s="68"/>
      <c r="D117" s="202"/>
      <c r="E117" s="203"/>
      <c r="F117" s="202"/>
      <c r="G117" s="204"/>
      <c r="H117" s="68"/>
      <c r="I117" s="68"/>
      <c r="J117" s="68"/>
      <c r="K117" s="68"/>
    </row>
    <row r="118" spans="1:11" ht="15.75" customHeight="1">
      <c r="A118" s="68"/>
      <c r="B118" s="68"/>
      <c r="C118" s="68"/>
      <c r="D118" s="202"/>
      <c r="E118" s="203"/>
      <c r="F118" s="202"/>
      <c r="G118" s="204"/>
      <c r="H118" s="68"/>
      <c r="I118" s="68"/>
      <c r="J118" s="68"/>
      <c r="K118" s="68"/>
    </row>
    <row r="119" spans="1:11" ht="15.75" customHeight="1">
      <c r="A119" s="68"/>
      <c r="B119" s="68"/>
      <c r="C119" s="68"/>
      <c r="D119" s="202"/>
      <c r="E119" s="203"/>
      <c r="F119" s="202"/>
      <c r="G119" s="204"/>
      <c r="H119" s="68"/>
      <c r="I119" s="68"/>
      <c r="J119" s="68"/>
      <c r="K119" s="68"/>
    </row>
    <row r="120" spans="1:11" ht="15.75" customHeight="1">
      <c r="A120" s="68"/>
      <c r="B120" s="68"/>
      <c r="C120" s="68"/>
      <c r="D120" s="202"/>
      <c r="E120" s="203"/>
      <c r="F120" s="202"/>
      <c r="G120" s="204"/>
      <c r="H120" s="68"/>
      <c r="I120" s="68"/>
      <c r="J120" s="68"/>
      <c r="K120" s="68"/>
    </row>
    <row r="121" spans="1:11" ht="15.75" customHeight="1">
      <c r="A121" s="68"/>
      <c r="B121" s="68"/>
      <c r="C121" s="68"/>
      <c r="D121" s="202"/>
      <c r="E121" s="203"/>
      <c r="F121" s="202"/>
      <c r="G121" s="204"/>
      <c r="H121" s="68"/>
      <c r="I121" s="68"/>
      <c r="J121" s="68"/>
      <c r="K121" s="68"/>
    </row>
    <row r="122" spans="1:11" ht="15.75" customHeight="1">
      <c r="A122" s="68"/>
      <c r="B122" s="68"/>
      <c r="C122" s="68"/>
      <c r="D122" s="202"/>
      <c r="E122" s="203"/>
      <c r="F122" s="202"/>
      <c r="G122" s="204"/>
      <c r="H122" s="68"/>
      <c r="I122" s="68"/>
      <c r="J122" s="68"/>
      <c r="K122" s="68"/>
    </row>
    <row r="123" spans="1:11" ht="15.75" customHeight="1">
      <c r="A123" s="68"/>
      <c r="B123" s="68"/>
      <c r="C123" s="68"/>
      <c r="D123" s="202"/>
      <c r="E123" s="203"/>
      <c r="F123" s="202"/>
      <c r="G123" s="204"/>
      <c r="H123" s="68"/>
      <c r="I123" s="68"/>
      <c r="J123" s="68"/>
      <c r="K123" s="68"/>
    </row>
    <row r="124" spans="1:11" ht="15.75" customHeight="1">
      <c r="A124" s="68"/>
      <c r="B124" s="68"/>
      <c r="C124" s="68"/>
      <c r="D124" s="202"/>
      <c r="E124" s="203"/>
      <c r="F124" s="202"/>
      <c r="G124" s="204"/>
      <c r="H124" s="68"/>
      <c r="I124" s="68"/>
      <c r="J124" s="68"/>
      <c r="K124" s="68"/>
    </row>
    <row r="125" spans="1:11" ht="15.75" customHeight="1">
      <c r="A125" s="68"/>
      <c r="B125" s="68"/>
      <c r="C125" s="68"/>
      <c r="D125" s="202"/>
      <c r="E125" s="203"/>
      <c r="F125" s="202"/>
      <c r="G125" s="204"/>
      <c r="H125" s="68"/>
      <c r="I125" s="68"/>
      <c r="J125" s="68"/>
      <c r="K125" s="68"/>
    </row>
    <row r="126" spans="1:11" ht="15.75" customHeight="1">
      <c r="A126" s="68"/>
      <c r="B126" s="68"/>
      <c r="C126" s="68"/>
      <c r="D126" s="202"/>
      <c r="E126" s="203"/>
      <c r="F126" s="202"/>
      <c r="G126" s="204"/>
      <c r="H126" s="68"/>
      <c r="I126" s="68"/>
      <c r="J126" s="68"/>
      <c r="K126" s="68"/>
    </row>
    <row r="127" spans="1:11" ht="15.75" customHeight="1">
      <c r="A127" s="68"/>
      <c r="B127" s="68"/>
      <c r="C127" s="68"/>
      <c r="D127" s="202"/>
      <c r="E127" s="203"/>
      <c r="F127" s="202"/>
      <c r="G127" s="204"/>
      <c r="H127" s="68"/>
      <c r="I127" s="68"/>
      <c r="J127" s="68"/>
      <c r="K127" s="68"/>
    </row>
    <row r="128" spans="1:11" ht="15.75" customHeight="1">
      <c r="A128" s="68"/>
      <c r="B128" s="68"/>
      <c r="C128" s="68"/>
      <c r="D128" s="202"/>
      <c r="E128" s="203"/>
      <c r="F128" s="202"/>
      <c r="G128" s="204"/>
      <c r="H128" s="68"/>
      <c r="I128" s="68"/>
      <c r="J128" s="68"/>
      <c r="K128" s="68"/>
    </row>
    <row r="129" spans="1:11" ht="15.75" customHeight="1">
      <c r="A129" s="68"/>
      <c r="B129" s="68"/>
      <c r="C129" s="68"/>
      <c r="D129" s="202"/>
      <c r="E129" s="203"/>
      <c r="F129" s="202"/>
      <c r="G129" s="204"/>
      <c r="H129" s="68"/>
      <c r="I129" s="68"/>
      <c r="J129" s="68"/>
      <c r="K129" s="68"/>
    </row>
    <row r="130" spans="1:11" ht="15.75" customHeight="1">
      <c r="A130" s="68"/>
      <c r="B130" s="68"/>
      <c r="C130" s="68"/>
      <c r="D130" s="202"/>
      <c r="E130" s="203"/>
      <c r="F130" s="202"/>
      <c r="G130" s="204"/>
      <c r="H130" s="68"/>
      <c r="I130" s="68"/>
      <c r="J130" s="68"/>
      <c r="K130" s="68"/>
    </row>
    <row r="131" spans="1:11" ht="15.75" customHeight="1">
      <c r="A131" s="68"/>
      <c r="B131" s="68"/>
      <c r="C131" s="68"/>
      <c r="D131" s="202"/>
      <c r="E131" s="203"/>
      <c r="F131" s="202"/>
      <c r="G131" s="204"/>
      <c r="H131" s="68"/>
      <c r="I131" s="68"/>
      <c r="J131" s="68"/>
      <c r="K131" s="68"/>
    </row>
    <row r="132" spans="1:11" ht="15.75" customHeight="1">
      <c r="A132" s="68"/>
      <c r="B132" s="68"/>
      <c r="C132" s="68"/>
      <c r="D132" s="202"/>
      <c r="E132" s="203"/>
      <c r="F132" s="202"/>
      <c r="G132" s="204"/>
      <c r="H132" s="68"/>
      <c r="I132" s="68"/>
      <c r="J132" s="68"/>
      <c r="K132" s="68"/>
    </row>
    <row r="133" spans="1:11" ht="15.75" customHeight="1">
      <c r="A133" s="68"/>
      <c r="B133" s="68"/>
      <c r="C133" s="68"/>
      <c r="D133" s="202"/>
      <c r="E133" s="203"/>
      <c r="F133" s="202"/>
      <c r="G133" s="204"/>
      <c r="H133" s="68"/>
      <c r="I133" s="68"/>
      <c r="J133" s="68"/>
      <c r="K133" s="68"/>
    </row>
    <row r="134" spans="1:11" ht="15.75" customHeight="1">
      <c r="A134" s="68"/>
      <c r="B134" s="68"/>
      <c r="C134" s="68"/>
      <c r="D134" s="202"/>
      <c r="E134" s="203"/>
      <c r="F134" s="202"/>
      <c r="G134" s="204"/>
      <c r="H134" s="68"/>
      <c r="I134" s="68"/>
      <c r="J134" s="68"/>
      <c r="K134" s="68"/>
    </row>
    <row r="135" spans="1:11" ht="15.75" customHeight="1">
      <c r="A135" s="68"/>
      <c r="B135" s="68"/>
      <c r="C135" s="68"/>
      <c r="D135" s="202"/>
      <c r="E135" s="203"/>
      <c r="F135" s="202"/>
      <c r="G135" s="204"/>
      <c r="H135" s="68"/>
      <c r="I135" s="68"/>
      <c r="J135" s="68"/>
      <c r="K135" s="68"/>
    </row>
    <row r="136" spans="1:11" ht="15.75" customHeight="1">
      <c r="A136" s="68"/>
      <c r="B136" s="68"/>
      <c r="C136" s="68"/>
      <c r="D136" s="202"/>
      <c r="E136" s="203"/>
      <c r="F136" s="202"/>
      <c r="G136" s="204"/>
      <c r="H136" s="68"/>
      <c r="I136" s="68"/>
      <c r="J136" s="68"/>
      <c r="K136" s="68"/>
    </row>
    <row r="137" spans="1:11" ht="15.75" customHeight="1">
      <c r="A137" s="68"/>
      <c r="B137" s="68"/>
      <c r="C137" s="68"/>
      <c r="D137" s="202"/>
      <c r="E137" s="203"/>
      <c r="F137" s="202"/>
      <c r="G137" s="204"/>
      <c r="H137" s="68"/>
      <c r="I137" s="68"/>
      <c r="J137" s="68"/>
      <c r="K137" s="68"/>
    </row>
    <row r="138" spans="1:11" ht="15.75" customHeight="1">
      <c r="A138" s="68"/>
      <c r="B138" s="68"/>
      <c r="C138" s="68"/>
      <c r="D138" s="202"/>
      <c r="E138" s="203"/>
      <c r="F138" s="202"/>
      <c r="G138" s="204"/>
      <c r="H138" s="68"/>
      <c r="I138" s="68"/>
      <c r="J138" s="68"/>
      <c r="K138" s="68"/>
    </row>
    <row r="139" spans="1:11" ht="15.75" customHeight="1">
      <c r="A139" s="68"/>
      <c r="B139" s="68"/>
      <c r="C139" s="68"/>
      <c r="D139" s="202"/>
      <c r="E139" s="203"/>
      <c r="F139" s="202"/>
      <c r="G139" s="204"/>
      <c r="H139" s="68"/>
      <c r="I139" s="68"/>
      <c r="J139" s="68"/>
      <c r="K139" s="68"/>
    </row>
    <row r="140" spans="1:11" ht="15.75" customHeight="1">
      <c r="A140" s="68"/>
      <c r="B140" s="68"/>
      <c r="C140" s="68"/>
      <c r="D140" s="202"/>
      <c r="E140" s="203"/>
      <c r="F140" s="202"/>
      <c r="G140" s="204"/>
      <c r="H140" s="68"/>
      <c r="I140" s="68"/>
      <c r="J140" s="68"/>
      <c r="K140" s="68"/>
    </row>
    <row r="141" spans="1:11" ht="15.75" customHeight="1">
      <c r="A141" s="68"/>
      <c r="B141" s="68"/>
      <c r="C141" s="68"/>
      <c r="D141" s="202"/>
      <c r="E141" s="203"/>
      <c r="F141" s="202"/>
      <c r="G141" s="204"/>
      <c r="H141" s="68"/>
      <c r="I141" s="68"/>
      <c r="J141" s="68"/>
      <c r="K141" s="68"/>
    </row>
    <row r="142" spans="1:11" ht="15.75" customHeight="1">
      <c r="A142" s="68"/>
      <c r="B142" s="68"/>
      <c r="C142" s="68"/>
      <c r="D142" s="202"/>
      <c r="E142" s="203"/>
      <c r="F142" s="202"/>
      <c r="G142" s="204"/>
      <c r="H142" s="68"/>
      <c r="I142" s="68"/>
      <c r="J142" s="68"/>
      <c r="K142" s="68"/>
    </row>
    <row r="143" spans="1:11" ht="15.75" customHeight="1">
      <c r="A143" s="68"/>
      <c r="B143" s="68"/>
      <c r="C143" s="68"/>
      <c r="D143" s="202"/>
      <c r="E143" s="203"/>
      <c r="F143" s="202"/>
      <c r="G143" s="204"/>
      <c r="H143" s="68"/>
      <c r="I143" s="68"/>
      <c r="J143" s="68"/>
      <c r="K143" s="68"/>
    </row>
    <row r="144" spans="1:11" ht="15.75" customHeight="1">
      <c r="A144" s="68"/>
      <c r="B144" s="68"/>
      <c r="C144" s="68"/>
      <c r="D144" s="202"/>
      <c r="E144" s="203"/>
      <c r="F144" s="202"/>
      <c r="G144" s="204"/>
      <c r="H144" s="68"/>
      <c r="I144" s="68"/>
      <c r="J144" s="68"/>
      <c r="K144" s="68"/>
    </row>
    <row r="145" spans="1:11" ht="15.75" customHeight="1">
      <c r="A145" s="68"/>
      <c r="B145" s="68"/>
      <c r="C145" s="68"/>
      <c r="D145" s="202"/>
      <c r="E145" s="203"/>
      <c r="F145" s="202"/>
      <c r="G145" s="204"/>
      <c r="H145" s="68"/>
      <c r="I145" s="68"/>
      <c r="J145" s="68"/>
      <c r="K145" s="68"/>
    </row>
    <row r="146" spans="1:11" ht="15.75" customHeight="1">
      <c r="A146" s="68"/>
      <c r="B146" s="68"/>
      <c r="C146" s="68"/>
      <c r="D146" s="202"/>
      <c r="E146" s="203"/>
      <c r="F146" s="202"/>
      <c r="G146" s="204"/>
      <c r="H146" s="68"/>
      <c r="I146" s="68"/>
      <c r="J146" s="68"/>
      <c r="K146" s="68"/>
    </row>
    <row r="147" spans="1:11" ht="15.75" customHeight="1">
      <c r="A147" s="68"/>
      <c r="B147" s="68"/>
      <c r="C147" s="68"/>
      <c r="D147" s="202"/>
      <c r="E147" s="203"/>
      <c r="F147" s="202"/>
      <c r="G147" s="204"/>
      <c r="H147" s="68"/>
      <c r="I147" s="68"/>
      <c r="J147" s="68"/>
      <c r="K147" s="68"/>
    </row>
    <row r="148" spans="1:11" ht="15.75" customHeight="1">
      <c r="A148" s="68"/>
      <c r="B148" s="68"/>
      <c r="C148" s="68"/>
      <c r="D148" s="202"/>
      <c r="E148" s="203"/>
      <c r="F148" s="202"/>
      <c r="G148" s="204"/>
      <c r="H148" s="68"/>
      <c r="I148" s="68"/>
      <c r="J148" s="68"/>
      <c r="K148" s="68"/>
    </row>
    <row r="149" spans="1:11" ht="15.75" customHeight="1">
      <c r="A149" s="68"/>
      <c r="B149" s="68"/>
      <c r="C149" s="68"/>
      <c r="D149" s="202"/>
      <c r="E149" s="203"/>
      <c r="F149" s="202"/>
      <c r="G149" s="204"/>
      <c r="H149" s="68"/>
      <c r="I149" s="68"/>
      <c r="J149" s="68"/>
      <c r="K149" s="68"/>
    </row>
    <row r="150" spans="1:11" ht="15.75" customHeight="1">
      <c r="A150" s="68"/>
      <c r="B150" s="68"/>
      <c r="C150" s="68"/>
      <c r="D150" s="202"/>
      <c r="E150" s="203"/>
      <c r="F150" s="202"/>
      <c r="G150" s="204"/>
      <c r="H150" s="68"/>
      <c r="I150" s="68"/>
      <c r="J150" s="68"/>
      <c r="K150" s="68"/>
    </row>
    <row r="151" spans="1:11" ht="15.75" customHeight="1">
      <c r="A151" s="68"/>
      <c r="B151" s="68"/>
      <c r="C151" s="68"/>
      <c r="D151" s="202"/>
      <c r="E151" s="203"/>
      <c r="F151" s="202"/>
      <c r="G151" s="204"/>
      <c r="H151" s="68"/>
      <c r="I151" s="68"/>
      <c r="J151" s="68"/>
      <c r="K151" s="68"/>
    </row>
    <row r="152" spans="1:11" ht="15.75" customHeight="1">
      <c r="A152" s="68"/>
      <c r="B152" s="68"/>
      <c r="C152" s="68"/>
      <c r="D152" s="202"/>
      <c r="E152" s="203"/>
      <c r="F152" s="202"/>
      <c r="G152" s="204"/>
      <c r="H152" s="68"/>
      <c r="I152" s="68"/>
      <c r="J152" s="68"/>
      <c r="K152" s="68"/>
    </row>
    <row r="153" spans="1:11" ht="15.75" customHeight="1">
      <c r="A153" s="68"/>
      <c r="B153" s="68"/>
      <c r="C153" s="68"/>
      <c r="D153" s="202"/>
      <c r="E153" s="203"/>
      <c r="F153" s="202"/>
      <c r="G153" s="204"/>
      <c r="H153" s="68"/>
      <c r="I153" s="68"/>
      <c r="J153" s="68"/>
      <c r="K153" s="68"/>
    </row>
    <row r="154" spans="1:11" ht="15.75" customHeight="1">
      <c r="A154" s="68"/>
      <c r="B154" s="68"/>
      <c r="C154" s="68"/>
      <c r="D154" s="202"/>
      <c r="E154" s="203"/>
      <c r="F154" s="202"/>
      <c r="G154" s="204"/>
      <c r="H154" s="68"/>
      <c r="I154" s="68"/>
      <c r="J154" s="68"/>
      <c r="K154" s="68"/>
    </row>
    <row r="155" spans="1:11" ht="15.75" customHeight="1">
      <c r="A155" s="68"/>
      <c r="B155" s="68"/>
      <c r="C155" s="68"/>
      <c r="D155" s="202"/>
      <c r="E155" s="203"/>
      <c r="F155" s="202"/>
      <c r="G155" s="204"/>
      <c r="H155" s="68"/>
      <c r="I155" s="68"/>
      <c r="J155" s="68"/>
      <c r="K155" s="68"/>
    </row>
    <row r="156" spans="1:11" ht="15.75" customHeight="1">
      <c r="A156" s="68"/>
      <c r="B156" s="68"/>
      <c r="C156" s="68"/>
      <c r="D156" s="202"/>
      <c r="E156" s="203"/>
      <c r="F156" s="202"/>
      <c r="G156" s="204"/>
      <c r="H156" s="68"/>
      <c r="I156" s="68"/>
      <c r="J156" s="68"/>
      <c r="K156" s="68"/>
    </row>
    <row r="157" spans="1:11" ht="15.75" customHeight="1">
      <c r="A157" s="68"/>
      <c r="B157" s="68"/>
      <c r="C157" s="68"/>
      <c r="D157" s="202"/>
      <c r="E157" s="203"/>
      <c r="F157" s="202"/>
      <c r="G157" s="204"/>
      <c r="H157" s="68"/>
      <c r="I157" s="68"/>
      <c r="J157" s="68"/>
      <c r="K157" s="68"/>
    </row>
    <row r="158" spans="1:11" ht="15.75" customHeight="1">
      <c r="A158" s="68"/>
      <c r="B158" s="68"/>
      <c r="C158" s="68"/>
      <c r="D158" s="202"/>
      <c r="E158" s="203"/>
      <c r="F158" s="202"/>
      <c r="G158" s="204"/>
      <c r="H158" s="68"/>
      <c r="I158" s="68"/>
      <c r="J158" s="68"/>
      <c r="K158" s="68"/>
    </row>
    <row r="159" spans="1:11" ht="15.75" customHeight="1">
      <c r="A159" s="68"/>
      <c r="B159" s="68"/>
      <c r="C159" s="68"/>
      <c r="D159" s="202"/>
      <c r="E159" s="203"/>
      <c r="F159" s="202"/>
      <c r="G159" s="204"/>
      <c r="H159" s="68"/>
      <c r="I159" s="68"/>
      <c r="J159" s="68"/>
      <c r="K159" s="68"/>
    </row>
    <row r="160" spans="1:11" ht="15.75" customHeight="1">
      <c r="A160" s="68"/>
      <c r="B160" s="68"/>
      <c r="C160" s="68"/>
      <c r="D160" s="202"/>
      <c r="E160" s="203"/>
      <c r="F160" s="202"/>
      <c r="G160" s="204"/>
      <c r="H160" s="68"/>
      <c r="I160" s="68"/>
      <c r="J160" s="68"/>
      <c r="K160" s="68"/>
    </row>
    <row r="161" spans="1:11" ht="15.75" customHeight="1">
      <c r="A161" s="68"/>
      <c r="B161" s="68"/>
      <c r="C161" s="68"/>
      <c r="D161" s="202"/>
      <c r="E161" s="203"/>
      <c r="F161" s="202"/>
      <c r="G161" s="204"/>
      <c r="H161" s="68"/>
      <c r="I161" s="68"/>
      <c r="J161" s="68"/>
      <c r="K161" s="68"/>
    </row>
    <row r="162" spans="1:11" ht="15.75" customHeight="1">
      <c r="A162" s="68"/>
      <c r="B162" s="68"/>
      <c r="C162" s="68"/>
      <c r="D162" s="202"/>
      <c r="E162" s="203"/>
      <c r="F162" s="202"/>
      <c r="G162" s="204"/>
      <c r="H162" s="68"/>
      <c r="I162" s="68"/>
      <c r="J162" s="68"/>
      <c r="K162" s="68"/>
    </row>
    <row r="163" spans="1:11" ht="15.75" customHeight="1">
      <c r="A163" s="68"/>
      <c r="B163" s="68"/>
      <c r="C163" s="68"/>
      <c r="D163" s="202"/>
      <c r="E163" s="203"/>
      <c r="F163" s="202"/>
      <c r="G163" s="204"/>
      <c r="H163" s="68"/>
      <c r="I163" s="68"/>
      <c r="J163" s="68"/>
      <c r="K163" s="68"/>
    </row>
    <row r="164" spans="1:11" ht="15.75" customHeight="1">
      <c r="A164" s="68"/>
      <c r="B164" s="68"/>
      <c r="C164" s="68"/>
      <c r="D164" s="202"/>
      <c r="E164" s="203"/>
      <c r="F164" s="202"/>
      <c r="G164" s="204"/>
      <c r="H164" s="68"/>
      <c r="I164" s="68"/>
      <c r="J164" s="68"/>
      <c r="K164" s="68"/>
    </row>
    <row r="165" spans="1:11" ht="15.75" customHeight="1">
      <c r="A165" s="68"/>
      <c r="B165" s="68"/>
      <c r="C165" s="68"/>
      <c r="D165" s="202"/>
      <c r="E165" s="203"/>
      <c r="F165" s="202"/>
      <c r="G165" s="204"/>
      <c r="H165" s="68"/>
      <c r="I165" s="68"/>
      <c r="J165" s="68"/>
      <c r="K165" s="68"/>
    </row>
    <row r="166" spans="1:11" ht="15.75" customHeight="1">
      <c r="A166" s="68"/>
      <c r="B166" s="68"/>
      <c r="C166" s="68"/>
      <c r="D166" s="202"/>
      <c r="E166" s="203"/>
      <c r="F166" s="202"/>
      <c r="G166" s="204"/>
      <c r="H166" s="68"/>
      <c r="I166" s="68"/>
      <c r="J166" s="68"/>
      <c r="K166" s="68"/>
    </row>
    <row r="167" spans="1:11" ht="15.75" customHeight="1">
      <c r="A167" s="68"/>
      <c r="B167" s="68"/>
      <c r="C167" s="68"/>
      <c r="D167" s="202"/>
      <c r="E167" s="203"/>
      <c r="F167" s="202"/>
      <c r="G167" s="204"/>
      <c r="H167" s="68"/>
      <c r="I167" s="68"/>
      <c r="J167" s="68"/>
      <c r="K167" s="68"/>
    </row>
    <row r="168" spans="1:11" ht="15.75" customHeight="1">
      <c r="A168" s="68"/>
      <c r="B168" s="68"/>
      <c r="C168" s="68"/>
      <c r="D168" s="202"/>
      <c r="E168" s="203"/>
      <c r="F168" s="202"/>
      <c r="G168" s="204"/>
      <c r="H168" s="68"/>
      <c r="I168" s="68"/>
      <c r="J168" s="68"/>
      <c r="K168" s="68"/>
    </row>
    <row r="169" spans="1:11" ht="15.75" customHeight="1">
      <c r="A169" s="68"/>
      <c r="B169" s="68"/>
      <c r="C169" s="68"/>
      <c r="D169" s="202"/>
      <c r="E169" s="203"/>
      <c r="F169" s="202"/>
      <c r="G169" s="204"/>
      <c r="H169" s="68"/>
      <c r="I169" s="68"/>
      <c r="J169" s="68"/>
      <c r="K169" s="68"/>
    </row>
    <row r="170" spans="1:11" ht="15.75" customHeight="1">
      <c r="A170" s="68"/>
      <c r="B170" s="68"/>
      <c r="C170" s="68"/>
      <c r="D170" s="202"/>
      <c r="E170" s="203"/>
      <c r="F170" s="202"/>
      <c r="G170" s="204"/>
      <c r="H170" s="68"/>
      <c r="I170" s="68"/>
      <c r="J170" s="68"/>
      <c r="K170" s="68"/>
    </row>
    <row r="171" spans="1:11" ht="15.75" customHeight="1">
      <c r="A171" s="68"/>
      <c r="B171" s="68"/>
      <c r="C171" s="68"/>
      <c r="D171" s="202"/>
      <c r="E171" s="203"/>
      <c r="F171" s="202"/>
      <c r="G171" s="204"/>
      <c r="H171" s="68"/>
      <c r="I171" s="68"/>
      <c r="J171" s="68"/>
      <c r="K171" s="68"/>
    </row>
    <row r="172" spans="1:11" ht="15.75" customHeight="1">
      <c r="A172" s="68"/>
      <c r="B172" s="68"/>
      <c r="C172" s="68"/>
      <c r="D172" s="202"/>
      <c r="E172" s="203"/>
      <c r="F172" s="202"/>
      <c r="G172" s="204"/>
      <c r="H172" s="68"/>
      <c r="I172" s="68"/>
      <c r="J172" s="68"/>
      <c r="K172" s="68"/>
    </row>
    <row r="173" spans="1:11" ht="15.75" customHeight="1">
      <c r="A173" s="68"/>
      <c r="B173" s="68"/>
      <c r="C173" s="68"/>
      <c r="D173" s="202"/>
      <c r="E173" s="203"/>
      <c r="F173" s="202"/>
      <c r="G173" s="204"/>
      <c r="H173" s="68"/>
      <c r="I173" s="68"/>
      <c r="J173" s="68"/>
      <c r="K173" s="68"/>
    </row>
    <row r="174" spans="1:11" ht="15.75" customHeight="1">
      <c r="A174" s="68"/>
      <c r="B174" s="68"/>
      <c r="C174" s="68"/>
      <c r="D174" s="202"/>
      <c r="E174" s="203"/>
      <c r="F174" s="202"/>
      <c r="G174" s="204"/>
      <c r="H174" s="68"/>
      <c r="I174" s="68"/>
      <c r="J174" s="68"/>
      <c r="K174" s="68"/>
    </row>
    <row r="175" spans="1:11" ht="15.75" customHeight="1">
      <c r="A175" s="68"/>
      <c r="B175" s="68"/>
      <c r="C175" s="68"/>
      <c r="D175" s="202"/>
      <c r="E175" s="203"/>
      <c r="F175" s="202"/>
      <c r="G175" s="204"/>
      <c r="H175" s="68"/>
      <c r="I175" s="68"/>
      <c r="J175" s="68"/>
      <c r="K175" s="68"/>
    </row>
    <row r="176" spans="1:11" ht="15.75" customHeight="1">
      <c r="A176" s="68"/>
      <c r="B176" s="68"/>
      <c r="C176" s="68"/>
      <c r="D176" s="202"/>
      <c r="E176" s="203"/>
      <c r="F176" s="202"/>
      <c r="G176" s="204"/>
      <c r="H176" s="68"/>
      <c r="I176" s="68"/>
      <c r="J176" s="68"/>
      <c r="K176" s="68"/>
    </row>
    <row r="177" spans="1:11" ht="15.75" customHeight="1">
      <c r="A177" s="68"/>
      <c r="B177" s="68"/>
      <c r="C177" s="68"/>
      <c r="D177" s="202"/>
      <c r="E177" s="203"/>
      <c r="F177" s="202"/>
      <c r="G177" s="204"/>
      <c r="H177" s="68"/>
      <c r="I177" s="68"/>
      <c r="J177" s="68"/>
      <c r="K177" s="68"/>
    </row>
    <row r="178" spans="1:11" ht="15.75" customHeight="1">
      <c r="A178" s="68"/>
      <c r="B178" s="68"/>
      <c r="C178" s="68"/>
      <c r="D178" s="202"/>
      <c r="E178" s="203"/>
      <c r="F178" s="202"/>
      <c r="G178" s="204"/>
      <c r="H178" s="68"/>
      <c r="I178" s="68"/>
      <c r="J178" s="68"/>
      <c r="K178" s="68"/>
    </row>
    <row r="179" spans="1:11" ht="15.75" customHeight="1">
      <c r="A179" s="68"/>
      <c r="B179" s="68"/>
      <c r="C179" s="68"/>
      <c r="D179" s="202"/>
      <c r="E179" s="203"/>
      <c r="F179" s="202"/>
      <c r="G179" s="204"/>
      <c r="H179" s="68"/>
      <c r="I179" s="68"/>
      <c r="J179" s="68"/>
      <c r="K179" s="68"/>
    </row>
    <row r="180" spans="1:11" ht="15.75" customHeight="1">
      <c r="A180" s="68"/>
      <c r="B180" s="68"/>
      <c r="C180" s="68"/>
      <c r="D180" s="202"/>
      <c r="E180" s="203"/>
      <c r="F180" s="202"/>
      <c r="G180" s="204"/>
      <c r="H180" s="68"/>
      <c r="I180" s="68"/>
      <c r="J180" s="68"/>
      <c r="K180" s="68"/>
    </row>
    <row r="181" spans="1:11" ht="15.75" customHeight="1">
      <c r="A181" s="68"/>
      <c r="B181" s="68"/>
      <c r="C181" s="68"/>
      <c r="D181" s="202"/>
      <c r="E181" s="203"/>
      <c r="F181" s="202"/>
      <c r="G181" s="204"/>
      <c r="H181" s="68"/>
      <c r="I181" s="68"/>
      <c r="J181" s="68"/>
      <c r="K181" s="68"/>
    </row>
    <row r="182" spans="1:11" ht="15.75" customHeight="1">
      <c r="A182" s="68"/>
      <c r="B182" s="68"/>
      <c r="C182" s="68"/>
      <c r="D182" s="202"/>
      <c r="E182" s="203"/>
      <c r="F182" s="202"/>
      <c r="G182" s="204"/>
      <c r="H182" s="68"/>
      <c r="I182" s="68"/>
      <c r="J182" s="68"/>
      <c r="K182" s="68"/>
    </row>
    <row r="183" spans="1:11" ht="15.75" customHeight="1">
      <c r="A183" s="68"/>
      <c r="B183" s="68"/>
      <c r="C183" s="68"/>
      <c r="D183" s="202"/>
      <c r="E183" s="203"/>
      <c r="F183" s="202"/>
      <c r="G183" s="204"/>
      <c r="H183" s="68"/>
      <c r="I183" s="68"/>
      <c r="J183" s="68"/>
      <c r="K183" s="68"/>
    </row>
    <row r="184" spans="1:11" ht="15.75" customHeight="1">
      <c r="A184" s="68"/>
      <c r="B184" s="68"/>
      <c r="C184" s="68"/>
      <c r="D184" s="202"/>
      <c r="E184" s="203"/>
      <c r="F184" s="202"/>
      <c r="G184" s="204"/>
      <c r="H184" s="68"/>
      <c r="I184" s="68"/>
      <c r="J184" s="68"/>
      <c r="K184" s="68"/>
    </row>
    <row r="185" spans="1:11" ht="15.75" customHeight="1">
      <c r="A185" s="68"/>
      <c r="B185" s="68"/>
      <c r="C185" s="68"/>
      <c r="D185" s="202"/>
      <c r="E185" s="203"/>
      <c r="F185" s="202"/>
      <c r="G185" s="204"/>
      <c r="H185" s="68"/>
      <c r="I185" s="68"/>
      <c r="J185" s="68"/>
      <c r="K185" s="68"/>
    </row>
    <row r="186" spans="1:11" ht="15.75" customHeight="1">
      <c r="A186" s="68"/>
      <c r="B186" s="68"/>
      <c r="C186" s="68"/>
      <c r="D186" s="202"/>
      <c r="E186" s="203"/>
      <c r="F186" s="202"/>
      <c r="G186" s="204"/>
      <c r="H186" s="68"/>
      <c r="I186" s="68"/>
      <c r="J186" s="68"/>
      <c r="K186" s="68"/>
    </row>
    <row r="187" spans="1:11" ht="15.75" customHeight="1">
      <c r="A187" s="68"/>
      <c r="B187" s="68"/>
      <c r="C187" s="68"/>
      <c r="D187" s="202"/>
      <c r="E187" s="203"/>
      <c r="F187" s="202"/>
      <c r="G187" s="204"/>
      <c r="H187" s="68"/>
      <c r="I187" s="68"/>
      <c r="J187" s="68"/>
      <c r="K187" s="68"/>
    </row>
    <row r="188" spans="1:11" ht="15.75" customHeight="1">
      <c r="A188" s="68"/>
      <c r="B188" s="68"/>
      <c r="C188" s="68"/>
      <c r="D188" s="202"/>
      <c r="E188" s="203"/>
      <c r="F188" s="202"/>
      <c r="G188" s="204"/>
      <c r="H188" s="68"/>
      <c r="I188" s="68"/>
      <c r="J188" s="68"/>
      <c r="K188" s="68"/>
    </row>
    <row r="189" spans="1:11" ht="15.75" customHeight="1">
      <c r="A189" s="68"/>
      <c r="B189" s="68"/>
      <c r="C189" s="68"/>
      <c r="D189" s="202"/>
      <c r="E189" s="203"/>
      <c r="F189" s="202"/>
      <c r="G189" s="204"/>
      <c r="H189" s="68"/>
      <c r="I189" s="68"/>
      <c r="J189" s="68"/>
      <c r="K189" s="68"/>
    </row>
    <row r="190" spans="1:11" ht="15.75" customHeight="1">
      <c r="A190" s="68"/>
      <c r="B190" s="68"/>
      <c r="C190" s="68"/>
      <c r="D190" s="202"/>
      <c r="E190" s="203"/>
      <c r="F190" s="202"/>
      <c r="G190" s="204"/>
      <c r="H190" s="68"/>
      <c r="I190" s="68"/>
      <c r="J190" s="68"/>
      <c r="K190" s="68"/>
    </row>
    <row r="191" spans="1:11" ht="15.75" customHeight="1">
      <c r="A191" s="68"/>
      <c r="B191" s="68"/>
      <c r="C191" s="68"/>
      <c r="D191" s="202"/>
      <c r="E191" s="203"/>
      <c r="F191" s="202"/>
      <c r="G191" s="204"/>
      <c r="H191" s="68"/>
      <c r="I191" s="68"/>
      <c r="J191" s="68"/>
      <c r="K191" s="68"/>
    </row>
    <row r="192" spans="1:11" ht="15.75" customHeight="1">
      <c r="A192" s="68"/>
      <c r="B192" s="68"/>
      <c r="C192" s="68"/>
      <c r="D192" s="202"/>
      <c r="E192" s="203"/>
      <c r="F192" s="202"/>
      <c r="G192" s="204"/>
      <c r="H192" s="68"/>
      <c r="I192" s="68"/>
      <c r="J192" s="68"/>
      <c r="K192" s="68"/>
    </row>
    <row r="193" spans="1:11" ht="15.75" customHeight="1">
      <c r="A193" s="68"/>
      <c r="B193" s="68"/>
      <c r="C193" s="68"/>
      <c r="D193" s="202"/>
      <c r="E193" s="203"/>
      <c r="F193" s="202"/>
      <c r="G193" s="204"/>
      <c r="H193" s="68"/>
      <c r="I193" s="68"/>
      <c r="J193" s="68"/>
      <c r="K193" s="68"/>
    </row>
    <row r="194" spans="1:11" ht="15.75" customHeight="1">
      <c r="A194" s="68"/>
      <c r="B194" s="68"/>
      <c r="C194" s="68"/>
      <c r="D194" s="202"/>
      <c r="E194" s="203"/>
      <c r="F194" s="202"/>
      <c r="G194" s="204"/>
      <c r="H194" s="68"/>
      <c r="I194" s="68"/>
      <c r="J194" s="68"/>
      <c r="K194" s="68"/>
    </row>
    <row r="195" spans="1:11" ht="15.75" customHeight="1">
      <c r="A195" s="68"/>
      <c r="B195" s="68"/>
      <c r="C195" s="68"/>
      <c r="D195" s="202"/>
      <c r="E195" s="203"/>
      <c r="F195" s="202"/>
      <c r="G195" s="204"/>
      <c r="H195" s="68"/>
      <c r="I195" s="68"/>
      <c r="J195" s="68"/>
      <c r="K195" s="68"/>
    </row>
    <row r="196" spans="1:11" ht="15.75" customHeight="1">
      <c r="A196" s="68"/>
      <c r="B196" s="68"/>
      <c r="C196" s="68"/>
      <c r="D196" s="202"/>
      <c r="E196" s="203"/>
      <c r="F196" s="202"/>
      <c r="G196" s="204"/>
      <c r="H196" s="68"/>
      <c r="I196" s="68"/>
      <c r="J196" s="68"/>
      <c r="K196" s="68"/>
    </row>
    <row r="197" spans="1:11" ht="15.75" customHeight="1">
      <c r="A197" s="68"/>
      <c r="B197" s="68"/>
      <c r="C197" s="68"/>
      <c r="D197" s="202"/>
      <c r="E197" s="203"/>
      <c r="F197" s="202"/>
      <c r="G197" s="204"/>
      <c r="H197" s="68"/>
      <c r="I197" s="68"/>
      <c r="J197" s="68"/>
      <c r="K197" s="68"/>
    </row>
    <row r="198" spans="1:11" ht="15.75" customHeight="1">
      <c r="A198" s="68"/>
      <c r="B198" s="68"/>
      <c r="C198" s="68"/>
      <c r="D198" s="202"/>
      <c r="E198" s="203"/>
      <c r="F198" s="202"/>
      <c r="G198" s="204"/>
      <c r="H198" s="68"/>
      <c r="I198" s="68"/>
      <c r="J198" s="68"/>
      <c r="K198" s="68"/>
    </row>
    <row r="199" spans="1:11" ht="15.75" customHeight="1">
      <c r="A199" s="68"/>
      <c r="B199" s="68"/>
      <c r="C199" s="68"/>
      <c r="D199" s="202"/>
      <c r="E199" s="203"/>
      <c r="F199" s="202"/>
      <c r="G199" s="204"/>
      <c r="H199" s="68"/>
      <c r="I199" s="68"/>
      <c r="J199" s="68"/>
      <c r="K199" s="68"/>
    </row>
    <row r="200" spans="1:11" ht="15.75" customHeight="1">
      <c r="A200" s="68"/>
      <c r="B200" s="68"/>
      <c r="C200" s="68"/>
      <c r="D200" s="202"/>
      <c r="E200" s="203"/>
      <c r="F200" s="202"/>
      <c r="G200" s="204"/>
      <c r="H200" s="68"/>
      <c r="I200" s="68"/>
      <c r="J200" s="68"/>
      <c r="K200" s="68"/>
    </row>
    <row r="201" spans="1:11" ht="15.75" customHeight="1">
      <c r="A201" s="68"/>
      <c r="B201" s="68"/>
      <c r="C201" s="68"/>
      <c r="D201" s="202"/>
      <c r="E201" s="203"/>
      <c r="F201" s="202"/>
      <c r="G201" s="204"/>
      <c r="H201" s="68"/>
      <c r="I201" s="68"/>
      <c r="J201" s="68"/>
      <c r="K201" s="68"/>
    </row>
    <row r="202" spans="1:11" ht="15.75" customHeight="1">
      <c r="A202" s="68"/>
      <c r="B202" s="68"/>
      <c r="C202" s="68"/>
      <c r="D202" s="202"/>
      <c r="E202" s="203"/>
      <c r="F202" s="202"/>
      <c r="G202" s="204"/>
      <c r="H202" s="68"/>
      <c r="I202" s="68"/>
      <c r="J202" s="68"/>
      <c r="K202" s="68"/>
    </row>
    <row r="203" spans="1:11" ht="15.75" customHeight="1">
      <c r="A203" s="68"/>
      <c r="B203" s="68"/>
      <c r="C203" s="68"/>
      <c r="D203" s="202"/>
      <c r="E203" s="203"/>
      <c r="F203" s="202"/>
      <c r="G203" s="204"/>
      <c r="H203" s="68"/>
      <c r="I203" s="68"/>
      <c r="J203" s="68"/>
      <c r="K203" s="68"/>
    </row>
    <row r="204" spans="1:11" ht="15.75" customHeight="1">
      <c r="A204" s="68"/>
      <c r="B204" s="68"/>
      <c r="C204" s="68"/>
      <c r="D204" s="202"/>
      <c r="E204" s="203"/>
      <c r="F204" s="202"/>
      <c r="G204" s="204"/>
      <c r="H204" s="68"/>
      <c r="I204" s="68"/>
      <c r="J204" s="68"/>
      <c r="K204" s="68"/>
    </row>
    <row r="205" spans="1:11" ht="15.75" customHeight="1">
      <c r="A205" s="68"/>
      <c r="B205" s="68"/>
      <c r="C205" s="68"/>
      <c r="D205" s="202"/>
      <c r="E205" s="203"/>
      <c r="F205" s="202"/>
      <c r="G205" s="204"/>
      <c r="H205" s="68"/>
      <c r="I205" s="68"/>
      <c r="J205" s="68"/>
      <c r="K205" s="68"/>
    </row>
    <row r="206" spans="1:11" ht="15.75" customHeight="1">
      <c r="A206" s="68"/>
      <c r="B206" s="68"/>
      <c r="C206" s="68"/>
      <c r="D206" s="202"/>
      <c r="E206" s="203"/>
      <c r="F206" s="202"/>
      <c r="G206" s="204"/>
      <c r="H206" s="68"/>
      <c r="I206" s="68"/>
      <c r="J206" s="68"/>
      <c r="K206" s="68"/>
    </row>
    <row r="207" spans="1:11" ht="15.75" customHeight="1">
      <c r="A207" s="68"/>
      <c r="B207" s="68"/>
      <c r="C207" s="68"/>
      <c r="D207" s="202"/>
      <c r="E207" s="203"/>
      <c r="F207" s="202"/>
      <c r="G207" s="204"/>
      <c r="H207" s="68"/>
      <c r="I207" s="68"/>
      <c r="J207" s="68"/>
      <c r="K207" s="68"/>
    </row>
    <row r="208" spans="1:11" ht="15.75" customHeight="1">
      <c r="A208" s="68"/>
      <c r="B208" s="68"/>
      <c r="C208" s="68"/>
      <c r="D208" s="202"/>
      <c r="E208" s="203"/>
      <c r="F208" s="202"/>
      <c r="G208" s="204"/>
      <c r="H208" s="68"/>
      <c r="I208" s="68"/>
      <c r="J208" s="68"/>
      <c r="K208" s="68"/>
    </row>
    <row r="209" spans="1:11" ht="15.75" customHeight="1">
      <c r="A209" s="68"/>
      <c r="B209" s="68"/>
      <c r="C209" s="68"/>
      <c r="D209" s="202"/>
      <c r="E209" s="203"/>
      <c r="F209" s="202"/>
      <c r="G209" s="204"/>
      <c r="H209" s="68"/>
      <c r="I209" s="68"/>
      <c r="J209" s="68"/>
      <c r="K209" s="68"/>
    </row>
    <row r="210" spans="1:11" ht="15.75" customHeight="1">
      <c r="A210" s="68"/>
      <c r="B210" s="68"/>
      <c r="C210" s="68"/>
      <c r="D210" s="202"/>
      <c r="E210" s="203"/>
      <c r="F210" s="202"/>
      <c r="G210" s="204"/>
      <c r="H210" s="68"/>
      <c r="I210" s="68"/>
      <c r="J210" s="68"/>
      <c r="K210" s="68"/>
    </row>
    <row r="211" spans="1:11" ht="15.75" customHeight="1">
      <c r="A211" s="68"/>
      <c r="B211" s="68"/>
      <c r="C211" s="68"/>
      <c r="D211" s="202"/>
      <c r="E211" s="203"/>
      <c r="F211" s="202"/>
      <c r="G211" s="204"/>
      <c r="H211" s="68"/>
      <c r="I211" s="68"/>
      <c r="J211" s="68"/>
      <c r="K211" s="68"/>
    </row>
    <row r="212" spans="1:11" ht="15.75" customHeight="1">
      <c r="A212" s="68"/>
      <c r="B212" s="68"/>
      <c r="C212" s="68"/>
      <c r="D212" s="202"/>
      <c r="E212" s="203"/>
      <c r="F212" s="202"/>
      <c r="G212" s="204"/>
      <c r="H212" s="68"/>
      <c r="I212" s="68"/>
      <c r="J212" s="68"/>
      <c r="K212" s="68"/>
    </row>
    <row r="213" spans="1:11" ht="15.75" customHeight="1">
      <c r="A213" s="68"/>
      <c r="B213" s="68"/>
      <c r="C213" s="68"/>
      <c r="D213" s="202"/>
      <c r="E213" s="203"/>
      <c r="F213" s="202"/>
      <c r="G213" s="204"/>
      <c r="H213" s="68"/>
      <c r="I213" s="68"/>
      <c r="J213" s="68"/>
      <c r="K213" s="68"/>
    </row>
    <row r="214" spans="1:11" ht="15.75" customHeight="1">
      <c r="A214" s="68"/>
      <c r="B214" s="68"/>
      <c r="C214" s="68"/>
      <c r="D214" s="202"/>
      <c r="E214" s="203"/>
      <c r="F214" s="202"/>
      <c r="G214" s="204"/>
      <c r="H214" s="68"/>
      <c r="I214" s="68"/>
      <c r="J214" s="68"/>
      <c r="K214" s="68"/>
    </row>
    <row r="215" spans="1:11" ht="15.75" customHeight="1">
      <c r="A215" s="68"/>
      <c r="B215" s="68"/>
      <c r="C215" s="68"/>
      <c r="D215" s="202"/>
      <c r="E215" s="203"/>
      <c r="F215" s="202"/>
      <c r="G215" s="204"/>
      <c r="H215" s="68"/>
      <c r="I215" s="68"/>
      <c r="J215" s="68"/>
      <c r="K215" s="68"/>
    </row>
    <row r="216" spans="1:11" ht="15.75" customHeight="1">
      <c r="A216" s="68"/>
      <c r="B216" s="68"/>
      <c r="C216" s="68"/>
      <c r="D216" s="202"/>
      <c r="E216" s="203"/>
      <c r="F216" s="202"/>
      <c r="G216" s="204"/>
      <c r="H216" s="68"/>
      <c r="I216" s="68"/>
      <c r="J216" s="68"/>
      <c r="K216" s="68"/>
    </row>
    <row r="217" spans="1:11" ht="15.75" customHeight="1">
      <c r="A217" s="68"/>
      <c r="B217" s="68"/>
      <c r="C217" s="68"/>
      <c r="D217" s="202"/>
      <c r="E217" s="203"/>
      <c r="F217" s="202"/>
      <c r="G217" s="204"/>
      <c r="H217" s="68"/>
      <c r="I217" s="68"/>
      <c r="J217" s="68"/>
      <c r="K217" s="68"/>
    </row>
    <row r="218" spans="1:11" ht="15.75" customHeight="1">
      <c r="A218" s="68"/>
      <c r="B218" s="68"/>
      <c r="C218" s="68"/>
      <c r="D218" s="202"/>
      <c r="E218" s="203"/>
      <c r="F218" s="202"/>
      <c r="G218" s="204"/>
      <c r="H218" s="68"/>
      <c r="I218" s="68"/>
      <c r="J218" s="68"/>
      <c r="K218" s="68"/>
    </row>
    <row r="219" spans="1:11" ht="15.75" customHeight="1">
      <c r="A219" s="68"/>
      <c r="B219" s="68"/>
      <c r="C219" s="68"/>
      <c r="D219" s="202"/>
      <c r="E219" s="203"/>
      <c r="F219" s="202"/>
      <c r="G219" s="204"/>
      <c r="H219" s="68"/>
      <c r="I219" s="68"/>
      <c r="J219" s="68"/>
      <c r="K219" s="68"/>
    </row>
    <row r="220" spans="1:11" ht="15.75" customHeight="1">
      <c r="A220" s="68"/>
      <c r="B220" s="68"/>
      <c r="C220" s="68"/>
      <c r="D220" s="202"/>
      <c r="E220" s="203"/>
      <c r="F220" s="202"/>
      <c r="G220" s="204"/>
      <c r="H220" s="68"/>
      <c r="I220" s="68"/>
      <c r="J220" s="68"/>
      <c r="K220" s="68"/>
    </row>
    <row r="221" spans="1:11" ht="15.75" customHeight="1">
      <c r="A221" s="68"/>
      <c r="B221" s="68"/>
      <c r="C221" s="68"/>
      <c r="D221" s="202"/>
      <c r="E221" s="203"/>
      <c r="F221" s="202"/>
      <c r="G221" s="204"/>
      <c r="H221" s="68"/>
      <c r="I221" s="68"/>
      <c r="J221" s="68"/>
      <c r="K221" s="68"/>
    </row>
    <row r="222" spans="1:11" ht="15.75" customHeight="1">
      <c r="A222" s="68"/>
      <c r="B222" s="68"/>
      <c r="C222" s="68"/>
      <c r="D222" s="202"/>
      <c r="E222" s="203"/>
      <c r="F222" s="202"/>
      <c r="G222" s="204"/>
      <c r="H222" s="68"/>
      <c r="I222" s="68"/>
      <c r="J222" s="68"/>
      <c r="K222" s="68"/>
    </row>
    <row r="223" spans="1:11" ht="15.75" customHeight="1">
      <c r="A223" s="68"/>
      <c r="B223" s="68"/>
      <c r="C223" s="68"/>
      <c r="D223" s="202"/>
      <c r="E223" s="203"/>
      <c r="F223" s="202"/>
      <c r="G223" s="204"/>
      <c r="H223" s="68"/>
      <c r="I223" s="68"/>
      <c r="J223" s="68"/>
      <c r="K223" s="68"/>
    </row>
    <row r="224" spans="1:11" ht="15.75" customHeight="1">
      <c r="A224" s="68"/>
      <c r="B224" s="68"/>
      <c r="C224" s="68"/>
      <c r="D224" s="202"/>
      <c r="E224" s="203"/>
      <c r="F224" s="202"/>
      <c r="G224" s="204"/>
      <c r="H224" s="68"/>
      <c r="I224" s="68"/>
      <c r="J224" s="68"/>
      <c r="K224" s="68"/>
    </row>
    <row r="225" spans="1:11" ht="15.75" customHeight="1">
      <c r="A225" s="68"/>
      <c r="B225" s="68"/>
      <c r="C225" s="68"/>
      <c r="D225" s="202"/>
      <c r="E225" s="203"/>
      <c r="F225" s="202"/>
      <c r="G225" s="204"/>
      <c r="H225" s="68"/>
      <c r="I225" s="68"/>
      <c r="J225" s="68"/>
      <c r="K225" s="68"/>
    </row>
    <row r="226" spans="1:11" ht="15.75" customHeight="1">
      <c r="A226" s="68"/>
      <c r="B226" s="68"/>
      <c r="C226" s="68"/>
      <c r="D226" s="202"/>
      <c r="E226" s="203"/>
      <c r="F226" s="202"/>
      <c r="G226" s="204"/>
      <c r="H226" s="68"/>
      <c r="I226" s="68"/>
      <c r="J226" s="68"/>
      <c r="K226" s="68"/>
    </row>
    <row r="227" spans="1:11" ht="15.75" customHeight="1">
      <c r="A227" s="68"/>
      <c r="B227" s="68"/>
      <c r="C227" s="68"/>
      <c r="D227" s="202"/>
      <c r="E227" s="203"/>
      <c r="F227" s="202"/>
      <c r="G227" s="204"/>
      <c r="H227" s="68"/>
      <c r="I227" s="68"/>
      <c r="J227" s="68"/>
      <c r="K227" s="68"/>
    </row>
    <row r="228" spans="1:11" ht="15.75" customHeight="1">
      <c r="A228" s="68"/>
      <c r="B228" s="68"/>
      <c r="C228" s="68"/>
      <c r="D228" s="202"/>
      <c r="E228" s="203"/>
      <c r="F228" s="202"/>
      <c r="G228" s="204"/>
      <c r="H228" s="68"/>
      <c r="I228" s="68"/>
      <c r="J228" s="68"/>
      <c r="K228" s="68"/>
    </row>
    <row r="229" spans="1:11" ht="15.75" customHeight="1">
      <c r="A229" s="68"/>
      <c r="B229" s="68"/>
      <c r="C229" s="68"/>
      <c r="D229" s="202"/>
      <c r="E229" s="203"/>
      <c r="F229" s="202"/>
      <c r="G229" s="204"/>
      <c r="H229" s="68"/>
      <c r="I229" s="68"/>
      <c r="J229" s="68"/>
      <c r="K229" s="68"/>
    </row>
    <row r="230" spans="1:11" ht="15.75" customHeight="1">
      <c r="A230" s="68"/>
      <c r="B230" s="68"/>
      <c r="C230" s="68"/>
      <c r="D230" s="202"/>
      <c r="E230" s="203"/>
      <c r="F230" s="202"/>
      <c r="G230" s="204"/>
      <c r="H230" s="68"/>
      <c r="I230" s="68"/>
      <c r="J230" s="68"/>
      <c r="K230" s="68"/>
    </row>
    <row r="231" spans="1:11" ht="15.75" customHeight="1">
      <c r="A231" s="68"/>
      <c r="B231" s="68"/>
      <c r="C231" s="68"/>
      <c r="D231" s="202"/>
      <c r="E231" s="203"/>
      <c r="F231" s="202"/>
      <c r="G231" s="204"/>
      <c r="H231" s="68"/>
      <c r="I231" s="68"/>
      <c r="J231" s="68"/>
      <c r="K231" s="68"/>
    </row>
    <row r="232" spans="1:11" ht="15.75" customHeight="1">
      <c r="A232" s="68"/>
      <c r="B232" s="68"/>
      <c r="C232" s="68"/>
      <c r="D232" s="202"/>
      <c r="E232" s="203"/>
      <c r="F232" s="202"/>
      <c r="G232" s="204"/>
      <c r="H232" s="68"/>
      <c r="I232" s="68"/>
      <c r="J232" s="68"/>
      <c r="K232" s="68"/>
    </row>
    <row r="233" spans="1:11" ht="15.75" customHeight="1">
      <c r="A233" s="68"/>
      <c r="B233" s="68"/>
      <c r="C233" s="68"/>
      <c r="D233" s="202"/>
      <c r="E233" s="203"/>
      <c r="F233" s="202"/>
      <c r="G233" s="204"/>
      <c r="H233" s="68"/>
      <c r="I233" s="68"/>
      <c r="J233" s="68"/>
      <c r="K233" s="68"/>
    </row>
    <row r="234" spans="1:11" ht="15.75" customHeight="1">
      <c r="A234" s="68"/>
      <c r="B234" s="68"/>
      <c r="C234" s="68"/>
      <c r="D234" s="202"/>
      <c r="E234" s="203"/>
      <c r="F234" s="202"/>
      <c r="G234" s="204"/>
      <c r="H234" s="68"/>
      <c r="I234" s="68"/>
      <c r="J234" s="68"/>
      <c r="K234" s="68"/>
    </row>
    <row r="235" spans="1:11" ht="15.75" customHeight="1">
      <c r="A235" s="68"/>
      <c r="B235" s="68"/>
      <c r="C235" s="68"/>
      <c r="D235" s="202"/>
      <c r="E235" s="203"/>
      <c r="F235" s="202"/>
      <c r="G235" s="204"/>
      <c r="H235" s="68"/>
      <c r="I235" s="68"/>
      <c r="J235" s="68"/>
      <c r="K235" s="68"/>
    </row>
    <row r="236" spans="1:11" ht="15.75" customHeight="1">
      <c r="A236" s="68"/>
      <c r="B236" s="68"/>
      <c r="C236" s="68"/>
      <c r="D236" s="202"/>
      <c r="E236" s="203"/>
      <c r="F236" s="202"/>
      <c r="G236" s="204"/>
      <c r="H236" s="68"/>
      <c r="I236" s="68"/>
      <c r="J236" s="68"/>
      <c r="K236" s="68"/>
    </row>
    <row r="237" spans="1:11" ht="15.75" customHeight="1">
      <c r="A237" s="68"/>
      <c r="B237" s="68"/>
      <c r="C237" s="68"/>
      <c r="D237" s="202"/>
      <c r="E237" s="203"/>
      <c r="F237" s="202"/>
      <c r="G237" s="204"/>
      <c r="H237" s="68"/>
      <c r="I237" s="68"/>
      <c r="J237" s="68"/>
      <c r="K237" s="68"/>
    </row>
    <row r="238" spans="1:11" ht="15.75" customHeight="1">
      <c r="A238" s="68"/>
      <c r="B238" s="68"/>
      <c r="C238" s="68"/>
      <c r="D238" s="202"/>
      <c r="E238" s="203"/>
      <c r="F238" s="202"/>
      <c r="G238" s="204"/>
      <c r="H238" s="68"/>
      <c r="I238" s="68"/>
      <c r="J238" s="68"/>
      <c r="K238" s="68"/>
    </row>
    <row r="239" spans="1:11" ht="15.75" customHeight="1">
      <c r="A239" s="68"/>
      <c r="B239" s="68"/>
      <c r="C239" s="68"/>
      <c r="D239" s="202"/>
      <c r="E239" s="203"/>
      <c r="F239" s="202"/>
      <c r="G239" s="204"/>
      <c r="H239" s="68"/>
      <c r="I239" s="68"/>
      <c r="J239" s="68"/>
      <c r="K239" s="68"/>
    </row>
    <row r="240" spans="1:11" ht="15.75" customHeight="1">
      <c r="A240" s="68"/>
      <c r="B240" s="68"/>
      <c r="C240" s="68"/>
      <c r="D240" s="202"/>
      <c r="E240" s="203"/>
      <c r="F240" s="202"/>
      <c r="G240" s="204"/>
      <c r="H240" s="68"/>
      <c r="I240" s="68"/>
      <c r="J240" s="68"/>
      <c r="K240" s="68"/>
    </row>
    <row r="241" spans="1:11" ht="15.75" customHeight="1">
      <c r="A241" s="68"/>
      <c r="B241" s="68"/>
      <c r="C241" s="68"/>
      <c r="D241" s="202"/>
      <c r="E241" s="203"/>
      <c r="F241" s="202"/>
      <c r="G241" s="204"/>
      <c r="H241" s="68"/>
      <c r="I241" s="68"/>
      <c r="J241" s="68"/>
      <c r="K241" s="68"/>
    </row>
    <row r="242" spans="1:11" ht="15.75" customHeight="1">
      <c r="A242" s="68"/>
      <c r="B242" s="68"/>
      <c r="C242" s="68"/>
      <c r="D242" s="202"/>
      <c r="E242" s="203"/>
      <c r="F242" s="202"/>
      <c r="G242" s="204"/>
      <c r="H242" s="68"/>
      <c r="I242" s="68"/>
      <c r="J242" s="68"/>
      <c r="K242" s="68"/>
    </row>
    <row r="243" spans="1:11" ht="15.75" customHeight="1">
      <c r="A243" s="68"/>
      <c r="B243" s="68"/>
      <c r="C243" s="68"/>
      <c r="D243" s="202"/>
      <c r="E243" s="203"/>
      <c r="F243" s="202"/>
      <c r="G243" s="204"/>
      <c r="H243" s="68"/>
      <c r="I243" s="68"/>
      <c r="J243" s="68"/>
      <c r="K243" s="68"/>
    </row>
    <row r="244" spans="1:11" ht="15.75" customHeight="1">
      <c r="A244" s="68"/>
      <c r="B244" s="68"/>
      <c r="C244" s="68"/>
      <c r="D244" s="202"/>
      <c r="E244" s="203"/>
      <c r="F244" s="202"/>
      <c r="G244" s="204"/>
      <c r="H244" s="68"/>
      <c r="I244" s="68"/>
      <c r="J244" s="68"/>
      <c r="K244" s="68"/>
    </row>
    <row r="245" spans="1:11" ht="15.75" customHeight="1">
      <c r="A245" s="68"/>
      <c r="B245" s="68"/>
      <c r="C245" s="68"/>
      <c r="D245" s="202"/>
      <c r="E245" s="203"/>
      <c r="F245" s="202"/>
      <c r="G245" s="204"/>
      <c r="H245" s="68"/>
      <c r="I245" s="68"/>
      <c r="J245" s="68"/>
      <c r="K245" s="68"/>
    </row>
    <row r="246" spans="1:11" ht="15.75" customHeight="1">
      <c r="A246" s="68"/>
      <c r="B246" s="68"/>
      <c r="C246" s="68"/>
      <c r="D246" s="202"/>
      <c r="E246" s="203"/>
      <c r="F246" s="202"/>
      <c r="G246" s="204"/>
      <c r="H246" s="68"/>
      <c r="I246" s="68"/>
      <c r="J246" s="68"/>
      <c r="K246" s="68"/>
    </row>
    <row r="247" spans="1:11" ht="15.75" customHeight="1">
      <c r="A247" s="68"/>
      <c r="B247" s="68"/>
      <c r="C247" s="68"/>
      <c r="D247" s="202"/>
      <c r="E247" s="203"/>
      <c r="F247" s="202"/>
      <c r="G247" s="204"/>
      <c r="H247" s="68"/>
      <c r="I247" s="68"/>
      <c r="J247" s="68"/>
      <c r="K247" s="68"/>
    </row>
    <row r="248" spans="1:11" ht="15.75" customHeight="1">
      <c r="A248" s="68"/>
      <c r="B248" s="68"/>
      <c r="C248" s="68"/>
      <c r="D248" s="202"/>
      <c r="E248" s="203"/>
      <c r="F248" s="202"/>
      <c r="G248" s="204"/>
      <c r="H248" s="68"/>
      <c r="I248" s="68"/>
      <c r="J248" s="68"/>
      <c r="K248" s="68"/>
    </row>
    <row r="249" spans="1:11" ht="15.75" customHeight="1">
      <c r="A249" s="68"/>
      <c r="B249" s="68"/>
      <c r="C249" s="68"/>
      <c r="D249" s="202"/>
      <c r="E249" s="203"/>
      <c r="F249" s="202"/>
      <c r="G249" s="204"/>
      <c r="H249" s="68"/>
      <c r="I249" s="68"/>
      <c r="J249" s="68"/>
      <c r="K249" s="68"/>
    </row>
    <row r="250" spans="1:11" ht="15.75" customHeight="1">
      <c r="A250" s="68"/>
      <c r="B250" s="68"/>
      <c r="C250" s="68"/>
      <c r="D250" s="202"/>
      <c r="E250" s="203"/>
      <c r="F250" s="202"/>
      <c r="G250" s="204"/>
      <c r="H250" s="68"/>
      <c r="I250" s="68"/>
      <c r="J250" s="68"/>
      <c r="K250" s="68"/>
    </row>
    <row r="251" spans="1:11" ht="15.75" customHeight="1">
      <c r="A251" s="68"/>
      <c r="B251" s="68"/>
      <c r="C251" s="68"/>
      <c r="D251" s="202"/>
      <c r="E251" s="203"/>
      <c r="F251" s="202"/>
      <c r="G251" s="204"/>
      <c r="H251" s="68"/>
      <c r="I251" s="68"/>
      <c r="J251" s="68"/>
      <c r="K251" s="68"/>
    </row>
    <row r="252" spans="1:11" ht="15.75" customHeight="1">
      <c r="A252" s="68"/>
      <c r="B252" s="68"/>
      <c r="C252" s="68"/>
      <c r="D252" s="202"/>
      <c r="E252" s="203"/>
      <c r="F252" s="202"/>
      <c r="G252" s="204"/>
      <c r="H252" s="68"/>
      <c r="I252" s="68"/>
      <c r="J252" s="68"/>
      <c r="K252" s="68"/>
    </row>
    <row r="253" spans="1:11" ht="15.75" customHeight="1">
      <c r="A253" s="68"/>
      <c r="B253" s="68"/>
      <c r="C253" s="68"/>
      <c r="D253" s="202"/>
      <c r="E253" s="203"/>
      <c r="F253" s="202"/>
      <c r="G253" s="204"/>
      <c r="H253" s="68"/>
      <c r="I253" s="68"/>
      <c r="J253" s="68"/>
      <c r="K253" s="68"/>
    </row>
    <row r="254" spans="1:11" ht="15.75" customHeight="1">
      <c r="A254" s="68"/>
      <c r="B254" s="68"/>
      <c r="C254" s="68"/>
      <c r="D254" s="202"/>
      <c r="E254" s="203"/>
      <c r="F254" s="202"/>
      <c r="G254" s="204"/>
      <c r="H254" s="68"/>
      <c r="I254" s="68"/>
      <c r="J254" s="68"/>
      <c r="K254" s="68"/>
    </row>
    <row r="255" spans="1:11" ht="15.75" customHeight="1">
      <c r="A255" s="68"/>
      <c r="B255" s="68"/>
      <c r="C255" s="68"/>
      <c r="D255" s="202"/>
      <c r="E255" s="203"/>
      <c r="F255" s="202"/>
      <c r="G255" s="204"/>
      <c r="H255" s="68"/>
      <c r="I255" s="68"/>
      <c r="J255" s="68"/>
      <c r="K255" s="68"/>
    </row>
    <row r="256" spans="1:11" ht="15.75" customHeight="1">
      <c r="A256" s="68"/>
      <c r="B256" s="68"/>
      <c r="C256" s="68"/>
      <c r="D256" s="202"/>
      <c r="E256" s="203"/>
      <c r="F256" s="202"/>
      <c r="G256" s="204"/>
      <c r="H256" s="68"/>
      <c r="I256" s="68"/>
      <c r="J256" s="68"/>
      <c r="K256" s="68"/>
    </row>
    <row r="257" spans="1:11" ht="15.75" customHeight="1">
      <c r="A257" s="68"/>
      <c r="B257" s="68"/>
      <c r="C257" s="68"/>
      <c r="D257" s="202"/>
      <c r="E257" s="203"/>
      <c r="F257" s="202"/>
      <c r="G257" s="204"/>
      <c r="H257" s="68"/>
      <c r="I257" s="68"/>
      <c r="J257" s="68"/>
      <c r="K257" s="68"/>
    </row>
    <row r="258" spans="1:11" ht="15.75" customHeight="1">
      <c r="A258" s="68"/>
      <c r="B258" s="68"/>
      <c r="C258" s="68"/>
      <c r="D258" s="202"/>
      <c r="E258" s="203"/>
      <c r="F258" s="202"/>
      <c r="G258" s="204"/>
      <c r="H258" s="68"/>
      <c r="I258" s="68"/>
      <c r="J258" s="68"/>
      <c r="K258" s="68"/>
    </row>
    <row r="259" spans="1:11" ht="15.75" customHeight="1">
      <c r="A259" s="68"/>
      <c r="B259" s="68"/>
      <c r="C259" s="68"/>
      <c r="D259" s="202"/>
      <c r="E259" s="203"/>
      <c r="F259" s="202"/>
      <c r="G259" s="204"/>
      <c r="H259" s="68"/>
      <c r="I259" s="68"/>
      <c r="J259" s="68"/>
      <c r="K259" s="68"/>
    </row>
    <row r="260" spans="1:11" ht="15.75" customHeight="1">
      <c r="A260" s="68"/>
      <c r="B260" s="68"/>
      <c r="C260" s="68"/>
      <c r="D260" s="202"/>
      <c r="E260" s="203"/>
      <c r="F260" s="202"/>
      <c r="G260" s="204"/>
      <c r="H260" s="68"/>
      <c r="I260" s="68"/>
      <c r="J260" s="68"/>
      <c r="K260" s="68"/>
    </row>
    <row r="261" spans="1:11" ht="15.75" customHeight="1">
      <c r="A261" s="68"/>
      <c r="B261" s="68"/>
      <c r="C261" s="68"/>
      <c r="D261" s="202"/>
      <c r="E261" s="203"/>
      <c r="F261" s="202"/>
      <c r="G261" s="204"/>
      <c r="H261" s="68"/>
      <c r="I261" s="68"/>
      <c r="J261" s="68"/>
      <c r="K261" s="68"/>
    </row>
    <row r="262" spans="1:11" ht="15.75" customHeight="1">
      <c r="A262" s="68"/>
      <c r="B262" s="68"/>
      <c r="C262" s="68"/>
      <c r="D262" s="202"/>
      <c r="E262" s="203"/>
      <c r="F262" s="202"/>
      <c r="G262" s="204"/>
      <c r="H262" s="68"/>
      <c r="I262" s="68"/>
      <c r="J262" s="68"/>
      <c r="K262" s="68"/>
    </row>
    <row r="263" spans="1:11" ht="15.75" customHeight="1">
      <c r="A263" s="68"/>
      <c r="B263" s="68"/>
      <c r="C263" s="68"/>
      <c r="D263" s="202"/>
      <c r="E263" s="203"/>
      <c r="F263" s="202"/>
      <c r="G263" s="204"/>
      <c r="H263" s="68"/>
      <c r="I263" s="68"/>
      <c r="J263" s="68"/>
      <c r="K263" s="68"/>
    </row>
    <row r="264" spans="1:11" ht="15.75" customHeight="1">
      <c r="A264" s="68"/>
      <c r="B264" s="68"/>
      <c r="C264" s="68"/>
      <c r="D264" s="202"/>
      <c r="E264" s="203"/>
      <c r="F264" s="202"/>
      <c r="G264" s="204"/>
      <c r="H264" s="68"/>
      <c r="I264" s="68"/>
      <c r="J264" s="68"/>
      <c r="K264" s="68"/>
    </row>
    <row r="265" spans="1:11" ht="15.75" customHeight="1">
      <c r="A265" s="68"/>
      <c r="B265" s="68"/>
      <c r="C265" s="68"/>
      <c r="D265" s="202"/>
      <c r="E265" s="203"/>
      <c r="F265" s="202"/>
      <c r="G265" s="204"/>
      <c r="H265" s="68"/>
      <c r="I265" s="68"/>
      <c r="J265" s="68"/>
      <c r="K265" s="68"/>
    </row>
    <row r="266" spans="1:11" ht="15.75" customHeight="1">
      <c r="A266" s="68"/>
      <c r="B266" s="68"/>
      <c r="C266" s="68"/>
      <c r="D266" s="202"/>
      <c r="E266" s="203"/>
      <c r="F266" s="202"/>
      <c r="G266" s="204"/>
      <c r="H266" s="68"/>
      <c r="I266" s="68"/>
      <c r="J266" s="68"/>
      <c r="K266" s="68"/>
    </row>
    <row r="267" spans="1:11" ht="15.75" customHeight="1">
      <c r="A267" s="68"/>
      <c r="B267" s="68"/>
      <c r="C267" s="68"/>
      <c r="D267" s="202"/>
      <c r="E267" s="203"/>
      <c r="F267" s="202"/>
      <c r="G267" s="204"/>
      <c r="H267" s="68"/>
      <c r="I267" s="68"/>
      <c r="J267" s="68"/>
      <c r="K267" s="68"/>
    </row>
    <row r="268" spans="1:11" ht="15.75" customHeight="1">
      <c r="A268" s="68"/>
      <c r="B268" s="68"/>
      <c r="C268" s="68"/>
      <c r="D268" s="202"/>
      <c r="E268" s="203"/>
      <c r="F268" s="202"/>
      <c r="G268" s="204"/>
      <c r="H268" s="68"/>
      <c r="I268" s="68"/>
      <c r="J268" s="68"/>
      <c r="K268" s="68"/>
    </row>
    <row r="269" spans="1:11" ht="15.75" customHeight="1">
      <c r="A269" s="68"/>
      <c r="B269" s="68"/>
      <c r="C269" s="68"/>
      <c r="D269" s="202"/>
      <c r="E269" s="203"/>
      <c r="F269" s="202"/>
      <c r="G269" s="204"/>
      <c r="H269" s="68"/>
      <c r="I269" s="68"/>
      <c r="J269" s="68"/>
      <c r="K269" s="68"/>
    </row>
    <row r="270" spans="1:11" ht="15.75" customHeight="1">
      <c r="A270" s="68"/>
      <c r="B270" s="68"/>
      <c r="C270" s="68"/>
      <c r="D270" s="202"/>
      <c r="E270" s="203"/>
      <c r="F270" s="202"/>
      <c r="G270" s="204"/>
      <c r="H270" s="68"/>
      <c r="I270" s="68"/>
      <c r="J270" s="68"/>
      <c r="K270" s="68"/>
    </row>
    <row r="271" spans="1:11" ht="15.75" customHeight="1">
      <c r="A271" s="68"/>
      <c r="B271" s="68"/>
      <c r="C271" s="68"/>
      <c r="D271" s="202"/>
      <c r="E271" s="203"/>
      <c r="F271" s="202"/>
      <c r="G271" s="204"/>
      <c r="H271" s="68"/>
      <c r="I271" s="68"/>
      <c r="J271" s="68"/>
      <c r="K271" s="68"/>
    </row>
    <row r="272" spans="1:11" ht="15.75" customHeight="1">
      <c r="A272" s="68"/>
      <c r="B272" s="68"/>
      <c r="C272" s="68"/>
      <c r="D272" s="202"/>
      <c r="E272" s="203"/>
      <c r="F272" s="202"/>
      <c r="G272" s="204"/>
      <c r="H272" s="68"/>
      <c r="I272" s="68"/>
      <c r="J272" s="68"/>
      <c r="K272" s="68"/>
    </row>
    <row r="273" spans="1:11" ht="15.75" customHeight="1">
      <c r="A273" s="68"/>
      <c r="B273" s="68"/>
      <c r="C273" s="68"/>
      <c r="D273" s="202"/>
      <c r="E273" s="203"/>
      <c r="F273" s="202"/>
      <c r="G273" s="204"/>
      <c r="H273" s="68"/>
      <c r="I273" s="68"/>
      <c r="J273" s="68"/>
      <c r="K273" s="68"/>
    </row>
    <row r="274" spans="1:11" ht="15.75" customHeight="1">
      <c r="A274" s="68"/>
      <c r="B274" s="68"/>
      <c r="C274" s="68"/>
      <c r="D274" s="202"/>
      <c r="E274" s="203"/>
      <c r="F274" s="202"/>
      <c r="G274" s="204"/>
      <c r="H274" s="68"/>
      <c r="I274" s="68"/>
      <c r="J274" s="68"/>
      <c r="K274" s="68"/>
    </row>
    <row r="275" spans="1:11" ht="15.75" customHeight="1">
      <c r="A275" s="68"/>
      <c r="B275" s="68"/>
      <c r="C275" s="68"/>
      <c r="D275" s="202"/>
      <c r="E275" s="203"/>
      <c r="F275" s="202"/>
      <c r="G275" s="204"/>
      <c r="H275" s="68"/>
      <c r="I275" s="68"/>
      <c r="J275" s="68"/>
      <c r="K275" s="68"/>
    </row>
    <row r="276" spans="1:11" ht="15.75" customHeight="1">
      <c r="A276" s="68"/>
      <c r="B276" s="68"/>
      <c r="C276" s="68"/>
      <c r="D276" s="202"/>
      <c r="E276" s="203"/>
      <c r="F276" s="202"/>
      <c r="G276" s="204"/>
      <c r="H276" s="68"/>
      <c r="I276" s="68"/>
      <c r="J276" s="68"/>
      <c r="K276" s="68"/>
    </row>
  </sheetData>
  <mergeCells count="7">
    <mergeCell ref="B79:B89"/>
    <mergeCell ref="B4:B30"/>
    <mergeCell ref="B32:B53"/>
    <mergeCell ref="B56:B62"/>
    <mergeCell ref="B65:B67"/>
    <mergeCell ref="B70:B76"/>
    <mergeCell ref="B78:C78"/>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0"/>
  <sheetViews>
    <sheetView showGridLines="0" workbookViewId="0">
      <selection activeCell="B1" sqref="B1:E5"/>
    </sheetView>
  </sheetViews>
  <sheetFormatPr defaultColWidth="12.75" defaultRowHeight="15" customHeight="1"/>
  <cols>
    <col min="1" max="1" width="9.5" customWidth="1"/>
    <col min="2" max="2" width="41.75" customWidth="1"/>
    <col min="3" max="3" width="12.5" customWidth="1"/>
    <col min="4" max="4" width="11.75" customWidth="1"/>
    <col min="5" max="5" width="20.5" customWidth="1"/>
    <col min="6" max="11" width="9.5" customWidth="1"/>
  </cols>
  <sheetData>
    <row r="1" spans="1:11" ht="24" customHeight="1">
      <c r="A1" s="7"/>
      <c r="B1" s="223" t="s">
        <v>17</v>
      </c>
      <c r="C1" s="224" t="s">
        <v>18</v>
      </c>
      <c r="D1" s="224" t="s">
        <v>19</v>
      </c>
      <c r="E1" s="225" t="s">
        <v>20</v>
      </c>
      <c r="F1" s="7"/>
      <c r="G1" s="7"/>
      <c r="H1" s="7"/>
      <c r="I1" s="7"/>
      <c r="J1" s="7"/>
      <c r="K1" s="7"/>
    </row>
    <row r="2" spans="1:11" ht="24" customHeight="1">
      <c r="A2" s="7"/>
      <c r="B2" s="8" t="s">
        <v>21</v>
      </c>
      <c r="C2" s="9">
        <f>'Business Plan'!B42</f>
        <v>93.14553917151818</v>
      </c>
      <c r="D2" s="10">
        <v>0.5</v>
      </c>
      <c r="E2" s="9">
        <f t="shared" ref="E2:E4" si="0">D2*C2</f>
        <v>46.57276958575909</v>
      </c>
      <c r="F2" s="7"/>
      <c r="G2" s="7"/>
      <c r="H2" s="7"/>
      <c r="I2" s="7"/>
      <c r="J2" s="7"/>
      <c r="K2" s="7"/>
    </row>
    <row r="3" spans="1:11" ht="24" customHeight="1">
      <c r="A3" s="7"/>
      <c r="B3" s="8" t="s">
        <v>22</v>
      </c>
      <c r="C3" s="9">
        <f>'VC valuation'!G13</f>
        <v>120.571</v>
      </c>
      <c r="D3" s="10">
        <v>0.25</v>
      </c>
      <c r="E3" s="9">
        <f t="shared" si="0"/>
        <v>30.142749999999999</v>
      </c>
      <c r="F3" s="7"/>
      <c r="G3" s="7"/>
      <c r="H3" s="7"/>
      <c r="I3" s="7"/>
      <c r="J3" s="7"/>
      <c r="K3" s="7"/>
    </row>
    <row r="4" spans="1:11" ht="24" customHeight="1">
      <c r="A4" s="7"/>
      <c r="B4" s="8" t="s">
        <v>23</v>
      </c>
      <c r="C4" s="9">
        <f>Exits!F9</f>
        <v>130.60166666666666</v>
      </c>
      <c r="D4" s="10">
        <v>0.25</v>
      </c>
      <c r="E4" s="9">
        <f t="shared" si="0"/>
        <v>32.650416666666665</v>
      </c>
      <c r="F4" s="7"/>
      <c r="G4" s="7"/>
      <c r="H4" s="7"/>
      <c r="I4" s="7"/>
      <c r="J4" s="7"/>
      <c r="K4" s="7"/>
    </row>
    <row r="5" spans="1:11" ht="24" customHeight="1">
      <c r="A5" s="7"/>
      <c r="B5" s="11" t="s">
        <v>24</v>
      </c>
      <c r="C5" s="12"/>
      <c r="D5" s="13"/>
      <c r="E5" s="14">
        <f>SUM(E2:E4)</f>
        <v>109.36593625242577</v>
      </c>
      <c r="F5" s="7"/>
      <c r="G5" s="7"/>
      <c r="H5" s="7"/>
      <c r="I5" s="7"/>
      <c r="J5" s="7"/>
      <c r="K5" s="7"/>
    </row>
    <row r="6" spans="1:11" ht="24" customHeight="1">
      <c r="A6" s="7"/>
      <c r="B6" s="7"/>
      <c r="C6" s="15"/>
      <c r="D6" s="15"/>
      <c r="E6" s="7"/>
      <c r="F6" s="7"/>
      <c r="G6" s="7"/>
      <c r="H6" s="7"/>
      <c r="I6" s="7"/>
      <c r="J6" s="7"/>
      <c r="K6" s="7"/>
    </row>
    <row r="7" spans="1:11" ht="24" customHeight="1">
      <c r="A7" s="7"/>
      <c r="B7" s="7"/>
      <c r="C7" s="15"/>
      <c r="D7" s="15"/>
      <c r="E7" s="7"/>
      <c r="F7" s="7"/>
      <c r="G7" s="7"/>
      <c r="H7" s="7"/>
      <c r="I7" s="7"/>
      <c r="J7" s="7"/>
      <c r="K7" s="7"/>
    </row>
    <row r="8" spans="1:11" ht="24" customHeight="1">
      <c r="A8" s="7"/>
      <c r="B8" s="7"/>
      <c r="C8" s="15"/>
      <c r="D8" s="15"/>
      <c r="E8" s="7"/>
      <c r="F8" s="7"/>
      <c r="G8" s="7"/>
      <c r="H8" s="7"/>
      <c r="I8" s="7"/>
      <c r="J8" s="7"/>
      <c r="K8" s="7"/>
    </row>
    <row r="9" spans="1:11" ht="24" customHeight="1">
      <c r="A9" s="7"/>
      <c r="B9" s="7"/>
      <c r="C9" s="15"/>
      <c r="D9" s="15"/>
      <c r="E9" s="7"/>
      <c r="F9" s="7"/>
      <c r="G9" s="7"/>
      <c r="H9" s="7"/>
      <c r="I9" s="7"/>
      <c r="J9" s="7"/>
      <c r="K9" s="7"/>
    </row>
    <row r="10" spans="1:11" ht="24" customHeight="1">
      <c r="A10" s="7"/>
      <c r="B10" s="7"/>
      <c r="C10" s="15"/>
      <c r="D10" s="15"/>
      <c r="E10" s="7"/>
      <c r="F10" s="7"/>
      <c r="G10" s="7"/>
      <c r="H10" s="7"/>
      <c r="I10" s="7"/>
      <c r="J10" s="7"/>
      <c r="K10" s="7"/>
    </row>
    <row r="11" spans="1:11" ht="24" customHeight="1">
      <c r="A11" s="7"/>
      <c r="B11" s="7"/>
      <c r="C11" s="15"/>
      <c r="D11" s="15"/>
      <c r="E11" s="7"/>
      <c r="F11" s="7"/>
      <c r="G11" s="7"/>
      <c r="H11" s="7"/>
      <c r="I11" s="7"/>
      <c r="J11" s="7"/>
      <c r="K11" s="7"/>
    </row>
    <row r="12" spans="1:11" ht="24" customHeight="1">
      <c r="A12" s="7"/>
      <c r="B12" s="7"/>
      <c r="C12" s="15"/>
      <c r="D12" s="15"/>
      <c r="E12" s="7"/>
      <c r="F12" s="7"/>
      <c r="G12" s="7"/>
      <c r="H12" s="7"/>
      <c r="I12" s="7"/>
      <c r="J12" s="7"/>
      <c r="K12" s="7"/>
    </row>
    <row r="13" spans="1:11" ht="24" customHeight="1">
      <c r="A13" s="7"/>
      <c r="B13" s="7"/>
      <c r="C13" s="15"/>
      <c r="D13" s="15"/>
      <c r="E13" s="7"/>
      <c r="F13" s="7"/>
      <c r="G13" s="7"/>
      <c r="H13" s="7"/>
      <c r="I13" s="7"/>
      <c r="J13" s="7"/>
      <c r="K13" s="7"/>
    </row>
    <row r="14" spans="1:11" ht="24" customHeight="1">
      <c r="A14" s="7"/>
      <c r="B14" s="7"/>
      <c r="C14" s="15"/>
      <c r="D14" s="15"/>
      <c r="E14" s="7"/>
      <c r="F14" s="7"/>
      <c r="G14" s="7"/>
      <c r="H14" s="7"/>
      <c r="I14" s="7"/>
      <c r="J14" s="7"/>
      <c r="K14" s="7"/>
    </row>
    <row r="15" spans="1:11" ht="24" customHeight="1">
      <c r="A15" s="7"/>
      <c r="B15" s="7"/>
      <c r="C15" s="15"/>
      <c r="D15" s="15"/>
      <c r="E15" s="7"/>
      <c r="F15" s="7"/>
      <c r="G15" s="7"/>
      <c r="H15" s="7"/>
      <c r="I15" s="7"/>
      <c r="J15" s="7"/>
      <c r="K15" s="7"/>
    </row>
    <row r="16" spans="1:11" ht="24" customHeight="1">
      <c r="A16" s="7"/>
      <c r="B16" s="7"/>
      <c r="C16" s="15"/>
      <c r="D16" s="15"/>
      <c r="E16" s="7"/>
      <c r="F16" s="7"/>
      <c r="G16" s="7"/>
      <c r="H16" s="7"/>
      <c r="I16" s="7"/>
      <c r="J16" s="7"/>
      <c r="K16" s="7"/>
    </row>
    <row r="17" spans="1:11" ht="24" customHeight="1">
      <c r="A17" s="7"/>
      <c r="B17" s="7"/>
      <c r="C17" s="15"/>
      <c r="D17" s="15"/>
      <c r="E17" s="7"/>
      <c r="F17" s="7"/>
      <c r="G17" s="7"/>
      <c r="H17" s="7"/>
      <c r="I17" s="7"/>
      <c r="J17" s="7"/>
      <c r="K17" s="7"/>
    </row>
    <row r="18" spans="1:11" ht="24" customHeight="1">
      <c r="A18" s="7"/>
      <c r="B18" s="7"/>
      <c r="C18" s="15"/>
      <c r="D18" s="15"/>
      <c r="E18" s="7"/>
      <c r="F18" s="7"/>
      <c r="G18" s="7"/>
      <c r="H18" s="7"/>
      <c r="I18" s="7"/>
      <c r="J18" s="7"/>
      <c r="K18" s="7"/>
    </row>
    <row r="19" spans="1:11" ht="24" customHeight="1">
      <c r="A19" s="7"/>
      <c r="B19" s="7"/>
      <c r="C19" s="15"/>
      <c r="D19" s="15"/>
      <c r="E19" s="7"/>
      <c r="F19" s="7"/>
      <c r="G19" s="7"/>
      <c r="H19" s="7"/>
      <c r="I19" s="7"/>
      <c r="J19" s="7"/>
      <c r="K19" s="7"/>
    </row>
    <row r="20" spans="1:11" ht="24" customHeight="1">
      <c r="A20" s="7"/>
      <c r="B20" s="7"/>
      <c r="C20" s="15"/>
      <c r="D20" s="15"/>
      <c r="E20" s="7"/>
      <c r="F20" s="7"/>
      <c r="G20" s="7"/>
      <c r="H20" s="7"/>
      <c r="I20" s="7"/>
      <c r="J20" s="7"/>
      <c r="K20" s="7"/>
    </row>
    <row r="21" spans="1:11" ht="24" customHeight="1">
      <c r="A21" s="7"/>
      <c r="B21" s="7"/>
      <c r="C21" s="15"/>
      <c r="D21" s="15"/>
      <c r="E21" s="7"/>
      <c r="F21" s="7"/>
      <c r="G21" s="7"/>
      <c r="H21" s="7"/>
      <c r="I21" s="7"/>
      <c r="J21" s="7"/>
      <c r="K21" s="7"/>
    </row>
    <row r="22" spans="1:11" ht="24" customHeight="1">
      <c r="A22" s="7"/>
      <c r="B22" s="7"/>
      <c r="C22" s="15"/>
      <c r="D22" s="15"/>
      <c r="E22" s="7"/>
      <c r="F22" s="7"/>
      <c r="G22" s="7"/>
      <c r="H22" s="7"/>
      <c r="I22" s="7"/>
      <c r="J22" s="7"/>
      <c r="K22" s="7"/>
    </row>
    <row r="23" spans="1:11" ht="24" customHeight="1">
      <c r="A23" s="7"/>
      <c r="B23" s="7"/>
      <c r="C23" s="15"/>
      <c r="D23" s="15"/>
      <c r="E23" s="7"/>
      <c r="F23" s="7"/>
      <c r="G23" s="7"/>
      <c r="H23" s="7"/>
      <c r="I23" s="7"/>
      <c r="J23" s="7"/>
      <c r="K23" s="7"/>
    </row>
    <row r="24" spans="1:11" ht="24" customHeight="1">
      <c r="A24" s="7"/>
      <c r="B24" s="7"/>
      <c r="C24" s="15"/>
      <c r="D24" s="15"/>
      <c r="E24" s="7"/>
      <c r="F24" s="7"/>
      <c r="G24" s="7"/>
      <c r="H24" s="7"/>
      <c r="I24" s="7"/>
      <c r="J24" s="7"/>
      <c r="K24" s="7"/>
    </row>
    <row r="25" spans="1:11" ht="24" customHeight="1">
      <c r="A25" s="7"/>
      <c r="B25" s="7"/>
      <c r="C25" s="15"/>
      <c r="D25" s="15"/>
      <c r="E25" s="7"/>
      <c r="F25" s="7"/>
      <c r="G25" s="7"/>
      <c r="H25" s="7"/>
      <c r="I25" s="7"/>
      <c r="J25" s="7"/>
      <c r="K25" s="7"/>
    </row>
    <row r="26" spans="1:11" ht="24" customHeight="1">
      <c r="A26" s="7"/>
      <c r="B26" s="7"/>
      <c r="C26" s="15"/>
      <c r="D26" s="15"/>
      <c r="E26" s="7"/>
      <c r="F26" s="7"/>
      <c r="G26" s="7"/>
      <c r="H26" s="7"/>
      <c r="I26" s="7"/>
      <c r="J26" s="7"/>
      <c r="K26" s="7"/>
    </row>
    <row r="27" spans="1:11" ht="24" customHeight="1">
      <c r="A27" s="7"/>
      <c r="B27" s="7"/>
      <c r="C27" s="15"/>
      <c r="D27" s="15"/>
      <c r="E27" s="7"/>
      <c r="F27" s="7"/>
      <c r="G27" s="7"/>
      <c r="H27" s="7"/>
      <c r="I27" s="7"/>
      <c r="J27" s="7"/>
      <c r="K27" s="7"/>
    </row>
    <row r="28" spans="1:11" ht="24" customHeight="1">
      <c r="A28" s="7"/>
      <c r="B28" s="7"/>
      <c r="C28" s="15"/>
      <c r="D28" s="15"/>
      <c r="E28" s="7"/>
      <c r="F28" s="7"/>
      <c r="G28" s="7"/>
      <c r="H28" s="7"/>
      <c r="I28" s="7"/>
      <c r="J28" s="7"/>
      <c r="K28" s="7"/>
    </row>
    <row r="29" spans="1:11" ht="24" customHeight="1">
      <c r="A29" s="7"/>
      <c r="B29" s="7"/>
      <c r="C29" s="15"/>
      <c r="D29" s="15"/>
      <c r="E29" s="7"/>
      <c r="F29" s="7"/>
      <c r="G29" s="7"/>
      <c r="H29" s="7"/>
      <c r="I29" s="7"/>
      <c r="J29" s="7"/>
      <c r="K29" s="7"/>
    </row>
    <row r="30" spans="1:11" ht="24" customHeight="1">
      <c r="A30" s="7"/>
      <c r="B30" s="7"/>
      <c r="C30" s="15"/>
      <c r="D30" s="15"/>
      <c r="E30" s="7"/>
      <c r="F30" s="7"/>
      <c r="G30" s="7"/>
      <c r="H30" s="7"/>
      <c r="I30" s="7"/>
      <c r="J30" s="7"/>
      <c r="K30" s="7"/>
    </row>
    <row r="31" spans="1:11" ht="24" customHeight="1">
      <c r="A31" s="7"/>
      <c r="B31" s="7"/>
      <c r="C31" s="15"/>
      <c r="D31" s="15"/>
      <c r="E31" s="7"/>
      <c r="F31" s="7"/>
      <c r="G31" s="7"/>
      <c r="H31" s="7"/>
      <c r="I31" s="7"/>
      <c r="J31" s="7"/>
      <c r="K31" s="7"/>
    </row>
    <row r="32" spans="1:11" ht="24" customHeight="1">
      <c r="A32" s="7"/>
      <c r="B32" s="7"/>
      <c r="C32" s="15"/>
      <c r="D32" s="15"/>
      <c r="E32" s="7"/>
      <c r="F32" s="7"/>
      <c r="G32" s="7"/>
      <c r="H32" s="7"/>
      <c r="I32" s="7"/>
      <c r="J32" s="7"/>
      <c r="K32" s="7"/>
    </row>
    <row r="33" spans="1:11" ht="24" customHeight="1">
      <c r="A33" s="7"/>
      <c r="B33" s="7"/>
      <c r="C33" s="15"/>
      <c r="D33" s="15"/>
      <c r="E33" s="7"/>
      <c r="F33" s="7"/>
      <c r="G33" s="7"/>
      <c r="H33" s="7"/>
      <c r="I33" s="7"/>
      <c r="J33" s="7"/>
      <c r="K33" s="7"/>
    </row>
    <row r="34" spans="1:11" ht="24" customHeight="1">
      <c r="A34" s="7"/>
      <c r="B34" s="7"/>
      <c r="C34" s="15"/>
      <c r="D34" s="15"/>
      <c r="E34" s="7"/>
      <c r="F34" s="7"/>
      <c r="G34" s="7"/>
      <c r="H34" s="7"/>
      <c r="I34" s="7"/>
      <c r="J34" s="7"/>
      <c r="K34" s="7"/>
    </row>
    <row r="35" spans="1:11" ht="24" customHeight="1">
      <c r="A35" s="7"/>
      <c r="B35" s="7"/>
      <c r="C35" s="15"/>
      <c r="D35" s="15"/>
      <c r="E35" s="7"/>
      <c r="F35" s="7"/>
      <c r="G35" s="7"/>
      <c r="H35" s="7"/>
      <c r="I35" s="7"/>
      <c r="J35" s="7"/>
      <c r="K35" s="7"/>
    </row>
    <row r="36" spans="1:11" ht="24" customHeight="1">
      <c r="A36" s="7"/>
      <c r="B36" s="7"/>
      <c r="C36" s="15"/>
      <c r="D36" s="15"/>
      <c r="E36" s="7"/>
      <c r="F36" s="7"/>
      <c r="G36" s="7"/>
      <c r="H36" s="7"/>
      <c r="I36" s="7"/>
      <c r="J36" s="7"/>
      <c r="K36" s="7"/>
    </row>
    <row r="37" spans="1:11" ht="24" customHeight="1">
      <c r="A37" s="7"/>
      <c r="B37" s="7"/>
      <c r="C37" s="15"/>
      <c r="D37" s="15"/>
      <c r="E37" s="7"/>
      <c r="F37" s="7"/>
      <c r="G37" s="7"/>
      <c r="H37" s="7"/>
      <c r="I37" s="7"/>
      <c r="J37" s="7"/>
      <c r="K37" s="7"/>
    </row>
    <row r="38" spans="1:11" ht="24" customHeight="1">
      <c r="A38" s="7"/>
      <c r="B38" s="7"/>
      <c r="C38" s="15"/>
      <c r="D38" s="15"/>
      <c r="E38" s="7"/>
      <c r="F38" s="7"/>
      <c r="G38" s="7"/>
      <c r="H38" s="7"/>
      <c r="I38" s="7"/>
      <c r="J38" s="7"/>
      <c r="K38" s="7"/>
    </row>
    <row r="39" spans="1:11" ht="24" customHeight="1">
      <c r="A39" s="7"/>
      <c r="B39" s="7"/>
      <c r="C39" s="15"/>
      <c r="D39" s="15"/>
      <c r="E39" s="7"/>
      <c r="F39" s="7"/>
      <c r="G39" s="7"/>
      <c r="H39" s="7"/>
      <c r="I39" s="7"/>
      <c r="J39" s="7"/>
      <c r="K39" s="7"/>
    </row>
    <row r="40" spans="1:11" ht="24" customHeight="1">
      <c r="A40" s="7"/>
      <c r="B40" s="7"/>
      <c r="C40" s="15"/>
      <c r="D40" s="15"/>
      <c r="E40" s="7"/>
      <c r="F40" s="7"/>
      <c r="G40" s="7"/>
      <c r="H40" s="7"/>
      <c r="I40" s="7"/>
      <c r="J40" s="7"/>
      <c r="K40" s="7"/>
    </row>
    <row r="41" spans="1:11" ht="24" customHeight="1">
      <c r="A41" s="7"/>
      <c r="B41" s="7"/>
      <c r="C41" s="15"/>
      <c r="D41" s="15"/>
      <c r="E41" s="7"/>
      <c r="F41" s="7"/>
      <c r="G41" s="7"/>
      <c r="H41" s="7"/>
      <c r="I41" s="7"/>
      <c r="J41" s="7"/>
      <c r="K41" s="7"/>
    </row>
    <row r="42" spans="1:11" ht="24" customHeight="1">
      <c r="A42" s="7"/>
      <c r="B42" s="7"/>
      <c r="C42" s="15"/>
      <c r="D42" s="15"/>
      <c r="E42" s="7"/>
      <c r="F42" s="7"/>
      <c r="G42" s="7"/>
      <c r="H42" s="7"/>
      <c r="I42" s="7"/>
      <c r="J42" s="7"/>
      <c r="K42" s="7"/>
    </row>
    <row r="43" spans="1:11" ht="24" customHeight="1">
      <c r="A43" s="7"/>
      <c r="B43" s="7"/>
      <c r="C43" s="15"/>
      <c r="D43" s="15"/>
      <c r="E43" s="7"/>
      <c r="F43" s="7"/>
      <c r="G43" s="7"/>
      <c r="H43" s="7"/>
      <c r="I43" s="7"/>
      <c r="J43" s="7"/>
      <c r="K43" s="7"/>
    </row>
    <row r="44" spans="1:11" ht="24" customHeight="1">
      <c r="A44" s="7"/>
      <c r="B44" s="7"/>
      <c r="C44" s="15"/>
      <c r="D44" s="15"/>
      <c r="E44" s="7"/>
      <c r="F44" s="7"/>
      <c r="G44" s="7"/>
      <c r="H44" s="7"/>
      <c r="I44" s="7"/>
      <c r="J44" s="7"/>
      <c r="K44" s="7"/>
    </row>
    <row r="45" spans="1:11" ht="24" customHeight="1">
      <c r="A45" s="7"/>
      <c r="B45" s="7"/>
      <c r="C45" s="15"/>
      <c r="D45" s="15"/>
      <c r="E45" s="7"/>
      <c r="F45" s="7"/>
      <c r="G45" s="7"/>
      <c r="H45" s="7"/>
      <c r="I45" s="7"/>
      <c r="J45" s="7"/>
      <c r="K45" s="7"/>
    </row>
    <row r="46" spans="1:11" ht="24" customHeight="1">
      <c r="A46" s="7"/>
      <c r="B46" s="7"/>
      <c r="C46" s="15"/>
      <c r="D46" s="15"/>
      <c r="E46" s="7"/>
      <c r="F46" s="7"/>
      <c r="G46" s="7"/>
      <c r="H46" s="7"/>
      <c r="I46" s="7"/>
      <c r="J46" s="7"/>
      <c r="K46" s="7"/>
    </row>
    <row r="47" spans="1:11" ht="24" customHeight="1">
      <c r="A47" s="7"/>
      <c r="B47" s="7"/>
      <c r="C47" s="15"/>
      <c r="D47" s="15"/>
      <c r="E47" s="7"/>
      <c r="F47" s="7"/>
      <c r="G47" s="7"/>
      <c r="H47" s="7"/>
      <c r="I47" s="7"/>
      <c r="J47" s="7"/>
      <c r="K47" s="7"/>
    </row>
    <row r="48" spans="1:11" ht="24" customHeight="1">
      <c r="A48" s="7"/>
      <c r="B48" s="7"/>
      <c r="C48" s="15"/>
      <c r="D48" s="15"/>
      <c r="E48" s="7"/>
      <c r="F48" s="7"/>
      <c r="G48" s="7"/>
      <c r="H48" s="7"/>
      <c r="I48" s="7"/>
      <c r="J48" s="7"/>
      <c r="K48" s="7"/>
    </row>
    <row r="49" spans="1:11" ht="24" customHeight="1">
      <c r="A49" s="7"/>
      <c r="B49" s="7"/>
      <c r="C49" s="15"/>
      <c r="D49" s="15"/>
      <c r="E49" s="7"/>
      <c r="F49" s="7"/>
      <c r="G49" s="7"/>
      <c r="H49" s="7"/>
      <c r="I49" s="7"/>
      <c r="J49" s="7"/>
      <c r="K49" s="7"/>
    </row>
    <row r="50" spans="1:11" ht="24" customHeight="1">
      <c r="A50" s="7"/>
      <c r="B50" s="7"/>
      <c r="C50" s="15"/>
      <c r="D50" s="15"/>
      <c r="E50" s="7"/>
      <c r="F50" s="7"/>
      <c r="G50" s="7"/>
      <c r="H50" s="7"/>
      <c r="I50" s="7"/>
      <c r="J50" s="7"/>
      <c r="K50" s="7"/>
    </row>
    <row r="51" spans="1:11" ht="24" customHeight="1">
      <c r="A51" s="7"/>
      <c r="B51" s="7"/>
      <c r="C51" s="15"/>
      <c r="D51" s="15"/>
      <c r="E51" s="7"/>
      <c r="F51" s="7"/>
      <c r="G51" s="7"/>
      <c r="H51" s="7"/>
      <c r="I51" s="7"/>
      <c r="J51" s="7"/>
      <c r="K51" s="7"/>
    </row>
    <row r="52" spans="1:11" ht="24" customHeight="1">
      <c r="A52" s="7"/>
      <c r="B52" s="7"/>
      <c r="C52" s="15"/>
      <c r="D52" s="15"/>
      <c r="E52" s="7"/>
      <c r="F52" s="7"/>
      <c r="G52" s="7"/>
      <c r="H52" s="7"/>
      <c r="I52" s="7"/>
      <c r="J52" s="7"/>
      <c r="K52" s="7"/>
    </row>
    <row r="53" spans="1:11" ht="24" customHeight="1">
      <c r="A53" s="7"/>
      <c r="B53" s="7"/>
      <c r="C53" s="15"/>
      <c r="D53" s="15"/>
      <c r="E53" s="7"/>
      <c r="F53" s="7"/>
      <c r="G53" s="7"/>
      <c r="H53" s="7"/>
      <c r="I53" s="7"/>
      <c r="J53" s="7"/>
      <c r="K53" s="7"/>
    </row>
    <row r="54" spans="1:11" ht="24" customHeight="1">
      <c r="A54" s="7"/>
      <c r="B54" s="7"/>
      <c r="C54" s="15"/>
      <c r="D54" s="15"/>
      <c r="E54" s="7"/>
      <c r="F54" s="7"/>
      <c r="G54" s="7"/>
      <c r="H54" s="7"/>
      <c r="I54" s="7"/>
      <c r="J54" s="7"/>
      <c r="K54" s="7"/>
    </row>
    <row r="55" spans="1:11" ht="24" customHeight="1">
      <c r="A55" s="7"/>
      <c r="B55" s="7"/>
      <c r="C55" s="15"/>
      <c r="D55" s="15"/>
      <c r="E55" s="7"/>
      <c r="F55" s="7"/>
      <c r="G55" s="7"/>
      <c r="H55" s="7"/>
      <c r="I55" s="7"/>
      <c r="J55" s="7"/>
      <c r="K55" s="7"/>
    </row>
    <row r="56" spans="1:11" ht="24" customHeight="1">
      <c r="A56" s="7"/>
      <c r="B56" s="7"/>
      <c r="C56" s="15"/>
      <c r="D56" s="15"/>
      <c r="E56" s="7"/>
      <c r="F56" s="7"/>
      <c r="G56" s="7"/>
      <c r="H56" s="7"/>
      <c r="I56" s="7"/>
      <c r="J56" s="7"/>
      <c r="K56" s="7"/>
    </row>
    <row r="57" spans="1:11" ht="24" customHeight="1">
      <c r="A57" s="7"/>
      <c r="B57" s="7"/>
      <c r="C57" s="15"/>
      <c r="D57" s="15"/>
      <c r="E57" s="7"/>
      <c r="F57" s="7"/>
      <c r="G57" s="7"/>
      <c r="H57" s="7"/>
      <c r="I57" s="7"/>
      <c r="J57" s="7"/>
      <c r="K57" s="7"/>
    </row>
    <row r="58" spans="1:11" ht="24" customHeight="1">
      <c r="A58" s="7"/>
      <c r="B58" s="7"/>
      <c r="C58" s="15"/>
      <c r="D58" s="15"/>
      <c r="E58" s="7"/>
      <c r="F58" s="7"/>
      <c r="G58" s="7"/>
      <c r="H58" s="7"/>
      <c r="I58" s="7"/>
      <c r="J58" s="7"/>
      <c r="K58" s="7"/>
    </row>
    <row r="59" spans="1:11" ht="24" customHeight="1">
      <c r="A59" s="7"/>
      <c r="B59" s="7"/>
      <c r="C59" s="15"/>
      <c r="D59" s="15"/>
      <c r="E59" s="7"/>
      <c r="F59" s="7"/>
      <c r="G59" s="7"/>
      <c r="H59" s="7"/>
      <c r="I59" s="7"/>
      <c r="J59" s="7"/>
      <c r="K59" s="7"/>
    </row>
    <row r="60" spans="1:11" ht="24" customHeight="1">
      <c r="A60" s="7"/>
      <c r="B60" s="7"/>
      <c r="C60" s="15"/>
      <c r="D60" s="15"/>
      <c r="E60" s="7"/>
      <c r="F60" s="7"/>
      <c r="G60" s="7"/>
      <c r="H60" s="7"/>
      <c r="I60" s="7"/>
      <c r="J60" s="7"/>
      <c r="K60" s="7"/>
    </row>
    <row r="61" spans="1:11" ht="24" customHeight="1">
      <c r="A61" s="7"/>
      <c r="B61" s="7"/>
      <c r="C61" s="15"/>
      <c r="D61" s="15"/>
      <c r="E61" s="7"/>
      <c r="F61" s="7"/>
      <c r="G61" s="7"/>
      <c r="H61" s="7"/>
      <c r="I61" s="7"/>
      <c r="J61" s="7"/>
      <c r="K61" s="7"/>
    </row>
    <row r="62" spans="1:11" ht="24" customHeight="1">
      <c r="A62" s="7"/>
      <c r="B62" s="7"/>
      <c r="C62" s="15"/>
      <c r="D62" s="15"/>
      <c r="E62" s="7"/>
      <c r="F62" s="7"/>
      <c r="G62" s="7"/>
      <c r="H62" s="7"/>
      <c r="I62" s="7"/>
      <c r="J62" s="7"/>
      <c r="K62" s="7"/>
    </row>
    <row r="63" spans="1:11" ht="24" customHeight="1">
      <c r="A63" s="7"/>
      <c r="B63" s="7"/>
      <c r="C63" s="15"/>
      <c r="D63" s="15"/>
      <c r="E63" s="7"/>
      <c r="F63" s="7"/>
      <c r="G63" s="7"/>
      <c r="H63" s="7"/>
      <c r="I63" s="7"/>
      <c r="J63" s="7"/>
      <c r="K63" s="7"/>
    </row>
    <row r="64" spans="1:11" ht="24" customHeight="1">
      <c r="A64" s="7"/>
      <c r="B64" s="7"/>
      <c r="C64" s="15"/>
      <c r="D64" s="15"/>
      <c r="E64" s="7"/>
      <c r="F64" s="7"/>
      <c r="G64" s="7"/>
      <c r="H64" s="7"/>
      <c r="I64" s="7"/>
      <c r="J64" s="7"/>
      <c r="K64" s="7"/>
    </row>
    <row r="65" spans="1:11" ht="24" customHeight="1">
      <c r="A65" s="7"/>
      <c r="B65" s="7"/>
      <c r="C65" s="15"/>
      <c r="D65" s="15"/>
      <c r="E65" s="7"/>
      <c r="F65" s="7"/>
      <c r="G65" s="7"/>
      <c r="H65" s="7"/>
      <c r="I65" s="7"/>
      <c r="J65" s="7"/>
      <c r="K65" s="7"/>
    </row>
    <row r="66" spans="1:11" ht="24" customHeight="1">
      <c r="A66" s="7"/>
      <c r="B66" s="7"/>
      <c r="C66" s="15"/>
      <c r="D66" s="15"/>
      <c r="E66" s="7"/>
      <c r="F66" s="7"/>
      <c r="G66" s="7"/>
      <c r="H66" s="7"/>
      <c r="I66" s="7"/>
      <c r="J66" s="7"/>
      <c r="K66" s="7"/>
    </row>
    <row r="67" spans="1:11" ht="24" customHeight="1">
      <c r="A67" s="7"/>
      <c r="B67" s="7"/>
      <c r="C67" s="15"/>
      <c r="D67" s="15"/>
      <c r="E67" s="7"/>
      <c r="F67" s="7"/>
      <c r="G67" s="7"/>
      <c r="H67" s="7"/>
      <c r="I67" s="7"/>
      <c r="J67" s="7"/>
      <c r="K67" s="7"/>
    </row>
    <row r="68" spans="1:11" ht="24" customHeight="1">
      <c r="A68" s="7"/>
      <c r="B68" s="7"/>
      <c r="C68" s="15"/>
      <c r="D68" s="15"/>
      <c r="E68" s="7"/>
      <c r="F68" s="7"/>
      <c r="G68" s="7"/>
      <c r="H68" s="7"/>
      <c r="I68" s="7"/>
      <c r="J68" s="7"/>
      <c r="K68" s="7"/>
    </row>
    <row r="69" spans="1:11" ht="24" customHeight="1">
      <c r="A69" s="7"/>
      <c r="B69" s="7"/>
      <c r="C69" s="15"/>
      <c r="D69" s="15"/>
      <c r="E69" s="7"/>
      <c r="F69" s="7"/>
      <c r="G69" s="7"/>
      <c r="H69" s="7"/>
      <c r="I69" s="7"/>
      <c r="J69" s="7"/>
      <c r="K69" s="7"/>
    </row>
    <row r="70" spans="1:11" ht="24" customHeight="1">
      <c r="A70" s="7"/>
      <c r="B70" s="7"/>
      <c r="C70" s="15"/>
      <c r="D70" s="15"/>
      <c r="E70" s="7"/>
      <c r="F70" s="7"/>
      <c r="G70" s="7"/>
      <c r="H70" s="7"/>
      <c r="I70" s="7"/>
      <c r="J70" s="7"/>
      <c r="K70" s="7"/>
    </row>
    <row r="71" spans="1:11" ht="24" customHeight="1">
      <c r="A71" s="7"/>
      <c r="B71" s="7"/>
      <c r="C71" s="15"/>
      <c r="D71" s="15"/>
      <c r="E71" s="7"/>
      <c r="F71" s="7"/>
      <c r="G71" s="7"/>
      <c r="H71" s="7"/>
      <c r="I71" s="7"/>
      <c r="J71" s="7"/>
      <c r="K71" s="7"/>
    </row>
    <row r="72" spans="1:11" ht="24" customHeight="1">
      <c r="A72" s="7"/>
      <c r="B72" s="7"/>
      <c r="C72" s="15"/>
      <c r="D72" s="15"/>
      <c r="E72" s="7"/>
      <c r="F72" s="7"/>
      <c r="G72" s="7"/>
      <c r="H72" s="7"/>
      <c r="I72" s="7"/>
      <c r="J72" s="7"/>
      <c r="K72" s="7"/>
    </row>
    <row r="73" spans="1:11" ht="24" customHeight="1">
      <c r="A73" s="7"/>
      <c r="B73" s="7"/>
      <c r="C73" s="15"/>
      <c r="D73" s="15"/>
      <c r="E73" s="7"/>
      <c r="F73" s="7"/>
      <c r="G73" s="7"/>
      <c r="H73" s="7"/>
      <c r="I73" s="7"/>
      <c r="J73" s="7"/>
      <c r="K73" s="7"/>
    </row>
    <row r="74" spans="1:11" ht="24" customHeight="1">
      <c r="A74" s="7"/>
      <c r="B74" s="7"/>
      <c r="C74" s="15"/>
      <c r="D74" s="15"/>
      <c r="E74" s="7"/>
      <c r="F74" s="7"/>
      <c r="G74" s="7"/>
      <c r="H74" s="7"/>
      <c r="I74" s="7"/>
      <c r="J74" s="7"/>
      <c r="K74" s="7"/>
    </row>
    <row r="75" spans="1:11" ht="24" customHeight="1">
      <c r="A75" s="7"/>
      <c r="B75" s="7"/>
      <c r="C75" s="15"/>
      <c r="D75" s="15"/>
      <c r="E75" s="7"/>
      <c r="F75" s="7"/>
      <c r="G75" s="7"/>
      <c r="H75" s="7"/>
      <c r="I75" s="7"/>
      <c r="J75" s="7"/>
      <c r="K75" s="7"/>
    </row>
    <row r="76" spans="1:11" ht="24" customHeight="1">
      <c r="A76" s="7"/>
      <c r="B76" s="7"/>
      <c r="C76" s="15"/>
      <c r="D76" s="15"/>
      <c r="E76" s="7"/>
      <c r="F76" s="7"/>
      <c r="G76" s="7"/>
      <c r="H76" s="7"/>
      <c r="I76" s="7"/>
      <c r="J76" s="7"/>
      <c r="K76" s="7"/>
    </row>
    <row r="77" spans="1:11" ht="24" customHeight="1">
      <c r="A77" s="7"/>
      <c r="B77" s="7"/>
      <c r="C77" s="15"/>
      <c r="D77" s="15"/>
      <c r="E77" s="7"/>
      <c r="F77" s="7"/>
      <c r="G77" s="7"/>
      <c r="H77" s="7"/>
      <c r="I77" s="7"/>
      <c r="J77" s="7"/>
      <c r="K77" s="7"/>
    </row>
    <row r="78" spans="1:11" ht="24" customHeight="1">
      <c r="A78" s="7"/>
      <c r="B78" s="7"/>
      <c r="C78" s="15"/>
      <c r="D78" s="15"/>
      <c r="E78" s="7"/>
      <c r="F78" s="7"/>
      <c r="G78" s="7"/>
      <c r="H78" s="7"/>
      <c r="I78" s="7"/>
      <c r="J78" s="7"/>
      <c r="K78" s="7"/>
    </row>
    <row r="79" spans="1:11" ht="24" customHeight="1">
      <c r="A79" s="7"/>
      <c r="B79" s="7"/>
      <c r="C79" s="15"/>
      <c r="D79" s="15"/>
      <c r="E79" s="7"/>
      <c r="F79" s="7"/>
      <c r="G79" s="7"/>
      <c r="H79" s="7"/>
      <c r="I79" s="7"/>
      <c r="J79" s="7"/>
      <c r="K79" s="7"/>
    </row>
    <row r="80" spans="1:11" ht="24" customHeight="1">
      <c r="A80" s="7"/>
      <c r="B80" s="7"/>
      <c r="C80" s="15"/>
      <c r="D80" s="15"/>
      <c r="E80" s="7"/>
      <c r="F80" s="7"/>
      <c r="G80" s="7"/>
      <c r="H80" s="7"/>
      <c r="I80" s="7"/>
      <c r="J80" s="7"/>
      <c r="K80" s="7"/>
    </row>
    <row r="81" spans="1:11" ht="24" customHeight="1">
      <c r="A81" s="7"/>
      <c r="B81" s="7"/>
      <c r="C81" s="15"/>
      <c r="D81" s="15"/>
      <c r="E81" s="7"/>
      <c r="F81" s="7"/>
      <c r="G81" s="7"/>
      <c r="H81" s="7"/>
      <c r="I81" s="7"/>
      <c r="J81" s="7"/>
      <c r="K81" s="7"/>
    </row>
    <row r="82" spans="1:11" ht="24" customHeight="1">
      <c r="A82" s="7"/>
      <c r="B82" s="7"/>
      <c r="C82" s="15"/>
      <c r="D82" s="15"/>
      <c r="E82" s="7"/>
      <c r="F82" s="7"/>
      <c r="G82" s="7"/>
      <c r="H82" s="7"/>
      <c r="I82" s="7"/>
      <c r="J82" s="7"/>
      <c r="K82" s="7"/>
    </row>
    <row r="83" spans="1:11" ht="24" customHeight="1">
      <c r="A83" s="7"/>
      <c r="B83" s="7"/>
      <c r="C83" s="15"/>
      <c r="D83" s="15"/>
      <c r="E83" s="7"/>
      <c r="F83" s="7"/>
      <c r="G83" s="7"/>
      <c r="H83" s="7"/>
      <c r="I83" s="7"/>
      <c r="J83" s="7"/>
      <c r="K83" s="7"/>
    </row>
    <row r="84" spans="1:11" ht="24" customHeight="1">
      <c r="A84" s="7"/>
      <c r="B84" s="7"/>
      <c r="C84" s="15"/>
      <c r="D84" s="15"/>
      <c r="E84" s="7"/>
      <c r="F84" s="7"/>
      <c r="G84" s="7"/>
      <c r="H84" s="7"/>
      <c r="I84" s="7"/>
      <c r="J84" s="7"/>
      <c r="K84" s="7"/>
    </row>
    <row r="85" spans="1:11" ht="24" customHeight="1">
      <c r="A85" s="7"/>
      <c r="B85" s="7"/>
      <c r="C85" s="15"/>
      <c r="D85" s="15"/>
      <c r="E85" s="7"/>
      <c r="F85" s="7"/>
      <c r="G85" s="7"/>
      <c r="H85" s="7"/>
      <c r="I85" s="7"/>
      <c r="J85" s="7"/>
      <c r="K85" s="7"/>
    </row>
    <row r="86" spans="1:11" ht="24" customHeight="1">
      <c r="A86" s="7"/>
      <c r="B86" s="7"/>
      <c r="C86" s="15"/>
      <c r="D86" s="15"/>
      <c r="E86" s="7"/>
      <c r="F86" s="7"/>
      <c r="G86" s="7"/>
      <c r="H86" s="7"/>
      <c r="I86" s="7"/>
      <c r="J86" s="7"/>
      <c r="K86" s="7"/>
    </row>
    <row r="87" spans="1:11" ht="24" customHeight="1">
      <c r="A87" s="7"/>
      <c r="B87" s="7"/>
      <c r="C87" s="15"/>
      <c r="D87" s="15"/>
      <c r="E87" s="7"/>
      <c r="F87" s="7"/>
      <c r="G87" s="7"/>
      <c r="H87" s="7"/>
      <c r="I87" s="7"/>
      <c r="J87" s="7"/>
      <c r="K87" s="7"/>
    </row>
    <row r="88" spans="1:11" ht="24" customHeight="1">
      <c r="A88" s="7"/>
      <c r="B88" s="7"/>
      <c r="C88" s="15"/>
      <c r="D88" s="15"/>
      <c r="E88" s="7"/>
      <c r="F88" s="7"/>
      <c r="G88" s="7"/>
      <c r="H88" s="7"/>
      <c r="I88" s="7"/>
      <c r="J88" s="7"/>
      <c r="K88" s="7"/>
    </row>
    <row r="89" spans="1:11" ht="24" customHeight="1">
      <c r="A89" s="7"/>
      <c r="B89" s="7"/>
      <c r="C89" s="15"/>
      <c r="D89" s="15"/>
      <c r="E89" s="7"/>
      <c r="F89" s="7"/>
      <c r="G89" s="7"/>
      <c r="H89" s="7"/>
      <c r="I89" s="7"/>
      <c r="J89" s="7"/>
      <c r="K89" s="7"/>
    </row>
    <row r="90" spans="1:11" ht="24" customHeight="1">
      <c r="A90" s="7"/>
      <c r="B90" s="7"/>
      <c r="C90" s="15"/>
      <c r="D90" s="15"/>
      <c r="E90" s="7"/>
      <c r="F90" s="7"/>
      <c r="G90" s="7"/>
      <c r="H90" s="7"/>
      <c r="I90" s="7"/>
      <c r="J90" s="7"/>
      <c r="K90" s="7"/>
    </row>
    <row r="91" spans="1:11" ht="24" customHeight="1">
      <c r="A91" s="7"/>
      <c r="B91" s="7"/>
      <c r="C91" s="15"/>
      <c r="D91" s="15"/>
      <c r="E91" s="7"/>
      <c r="F91" s="7"/>
      <c r="G91" s="7"/>
      <c r="H91" s="7"/>
      <c r="I91" s="7"/>
      <c r="J91" s="7"/>
      <c r="K91" s="7"/>
    </row>
    <row r="92" spans="1:11" ht="24" customHeight="1">
      <c r="A92" s="7"/>
      <c r="B92" s="7"/>
      <c r="C92" s="15"/>
      <c r="D92" s="15"/>
      <c r="E92" s="7"/>
      <c r="F92" s="7"/>
      <c r="G92" s="7"/>
      <c r="H92" s="7"/>
      <c r="I92" s="7"/>
      <c r="J92" s="7"/>
      <c r="K92" s="7"/>
    </row>
    <row r="93" spans="1:11" ht="24" customHeight="1">
      <c r="A93" s="7"/>
      <c r="B93" s="7"/>
      <c r="C93" s="15"/>
      <c r="D93" s="15"/>
      <c r="E93" s="7"/>
      <c r="F93" s="7"/>
      <c r="G93" s="7"/>
      <c r="H93" s="7"/>
      <c r="I93" s="7"/>
      <c r="J93" s="7"/>
      <c r="K93" s="7"/>
    </row>
    <row r="94" spans="1:11" ht="24" customHeight="1">
      <c r="A94" s="7"/>
      <c r="B94" s="7"/>
      <c r="C94" s="15"/>
      <c r="D94" s="15"/>
      <c r="E94" s="7"/>
      <c r="F94" s="7"/>
      <c r="G94" s="7"/>
      <c r="H94" s="7"/>
      <c r="I94" s="7"/>
      <c r="J94" s="7"/>
      <c r="K94" s="7"/>
    </row>
    <row r="95" spans="1:11" ht="24" customHeight="1">
      <c r="A95" s="7"/>
      <c r="B95" s="7"/>
      <c r="C95" s="15"/>
      <c r="D95" s="15"/>
      <c r="E95" s="7"/>
      <c r="F95" s="7"/>
      <c r="G95" s="7"/>
      <c r="H95" s="7"/>
      <c r="I95" s="7"/>
      <c r="J95" s="7"/>
      <c r="K95" s="7"/>
    </row>
    <row r="96" spans="1:11" ht="24" customHeight="1">
      <c r="A96" s="7"/>
      <c r="B96" s="7"/>
      <c r="C96" s="15"/>
      <c r="D96" s="15"/>
      <c r="E96" s="7"/>
      <c r="F96" s="7"/>
      <c r="G96" s="7"/>
      <c r="H96" s="7"/>
      <c r="I96" s="7"/>
      <c r="J96" s="7"/>
      <c r="K96" s="7"/>
    </row>
    <row r="97" spans="1:11" ht="24" customHeight="1">
      <c r="A97" s="7"/>
      <c r="B97" s="7"/>
      <c r="C97" s="15"/>
      <c r="D97" s="15"/>
      <c r="E97" s="7"/>
      <c r="F97" s="7"/>
      <c r="G97" s="7"/>
      <c r="H97" s="7"/>
      <c r="I97" s="7"/>
      <c r="J97" s="7"/>
      <c r="K97" s="7"/>
    </row>
    <row r="98" spans="1:11" ht="24" customHeight="1">
      <c r="A98" s="7"/>
      <c r="B98" s="7"/>
      <c r="C98" s="15"/>
      <c r="D98" s="15"/>
      <c r="E98" s="7"/>
      <c r="F98" s="7"/>
      <c r="G98" s="7"/>
      <c r="H98" s="7"/>
      <c r="I98" s="7"/>
      <c r="J98" s="7"/>
      <c r="K98" s="7"/>
    </row>
    <row r="99" spans="1:11" ht="24" customHeight="1">
      <c r="A99" s="7"/>
      <c r="B99" s="7"/>
      <c r="C99" s="15"/>
      <c r="D99" s="15"/>
      <c r="E99" s="7"/>
      <c r="F99" s="7"/>
      <c r="G99" s="7"/>
      <c r="H99" s="7"/>
      <c r="I99" s="7"/>
      <c r="J99" s="7"/>
      <c r="K99" s="7"/>
    </row>
    <row r="100" spans="1:11" ht="24" customHeight="1">
      <c r="A100" s="7"/>
      <c r="B100" s="7"/>
      <c r="C100" s="15"/>
      <c r="D100" s="15"/>
      <c r="E100" s="7"/>
      <c r="F100" s="7"/>
      <c r="G100" s="7"/>
      <c r="H100" s="7"/>
      <c r="I100" s="7"/>
      <c r="J100" s="7"/>
      <c r="K100" s="7"/>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L101"/>
  <sheetViews>
    <sheetView showGridLines="0" topLeftCell="A29" workbookViewId="0">
      <selection activeCell="A5" sqref="A5:K42"/>
    </sheetView>
  </sheetViews>
  <sheetFormatPr defaultColWidth="12.75" defaultRowHeight="15" customHeight="1"/>
  <cols>
    <col min="1" max="1" width="41.5" customWidth="1"/>
    <col min="2" max="2" width="10" customWidth="1"/>
    <col min="3" max="10" width="9.625" customWidth="1"/>
    <col min="11" max="11" width="13.75" customWidth="1"/>
    <col min="12" max="12" width="9.5" customWidth="1"/>
  </cols>
  <sheetData>
    <row r="1" spans="1:12" ht="15.75" customHeight="1">
      <c r="A1" s="16" t="s">
        <v>25</v>
      </c>
      <c r="B1" s="17">
        <v>44805</v>
      </c>
      <c r="C1" s="16"/>
      <c r="D1" s="16"/>
      <c r="E1" s="16"/>
      <c r="F1" s="16"/>
      <c r="G1" s="16"/>
      <c r="H1" s="16"/>
      <c r="I1" s="16"/>
      <c r="J1" s="16"/>
      <c r="K1" s="18"/>
      <c r="L1" s="16"/>
    </row>
    <row r="2" spans="1:12" ht="15.75" customHeight="1">
      <c r="A2" s="16" t="s">
        <v>26</v>
      </c>
      <c r="B2" s="17">
        <v>44926</v>
      </c>
      <c r="C2" s="16"/>
      <c r="D2" s="16"/>
      <c r="E2" s="16"/>
      <c r="F2" s="16"/>
      <c r="G2" s="16"/>
      <c r="H2" s="16"/>
      <c r="I2" s="16"/>
      <c r="J2" s="16"/>
      <c r="K2" s="18"/>
      <c r="L2" s="16"/>
    </row>
    <row r="3" spans="1:12" ht="15.75" customHeight="1">
      <c r="A3" s="16" t="s">
        <v>14</v>
      </c>
      <c r="B3" s="19">
        <v>0.18529616073506827</v>
      </c>
      <c r="C3" s="16"/>
      <c r="D3" s="16"/>
      <c r="E3" s="16"/>
      <c r="F3" s="16"/>
      <c r="G3" s="16"/>
      <c r="H3" s="16"/>
      <c r="I3" s="16"/>
      <c r="J3" s="16"/>
      <c r="K3" s="18"/>
      <c r="L3" s="16"/>
    </row>
    <row r="4" spans="1:12" ht="15.75" customHeight="1">
      <c r="A4" s="16"/>
      <c r="B4" s="17"/>
      <c r="C4" s="16"/>
      <c r="D4" s="16"/>
      <c r="E4" s="16"/>
      <c r="F4" s="16"/>
      <c r="G4" s="16"/>
      <c r="H4" s="16"/>
      <c r="I4" s="16"/>
      <c r="J4" s="16"/>
      <c r="K4" s="18"/>
      <c r="L4" s="16"/>
    </row>
    <row r="5" spans="1:12" ht="15.75" customHeight="1">
      <c r="A5" s="16" t="s">
        <v>27</v>
      </c>
      <c r="B5" s="17"/>
      <c r="C5" s="16"/>
      <c r="D5" s="16"/>
      <c r="E5" s="16"/>
      <c r="F5" s="16"/>
      <c r="G5" s="16"/>
      <c r="H5" s="16"/>
      <c r="I5" s="16"/>
      <c r="J5" s="16"/>
      <c r="K5" s="18"/>
      <c r="L5" s="16"/>
    </row>
    <row r="6" spans="1:12" ht="15.75" customHeight="1">
      <c r="A6" s="220" t="s">
        <v>28</v>
      </c>
      <c r="B6" s="221">
        <v>2022</v>
      </c>
      <c r="C6" s="221">
        <v>2023</v>
      </c>
      <c r="D6" s="221">
        <v>2024</v>
      </c>
      <c r="E6" s="221">
        <v>2025</v>
      </c>
      <c r="F6" s="221">
        <v>2026</v>
      </c>
      <c r="G6" s="221">
        <v>2027</v>
      </c>
      <c r="H6" s="221">
        <v>2028</v>
      </c>
      <c r="I6" s="221">
        <v>2029</v>
      </c>
      <c r="J6" s="221">
        <v>2030</v>
      </c>
      <c r="K6" s="222" t="s">
        <v>29</v>
      </c>
      <c r="L6" s="16"/>
    </row>
    <row r="7" spans="1:12" ht="15.75" customHeight="1">
      <c r="A7" s="16" t="s">
        <v>445</v>
      </c>
      <c r="B7" s="20">
        <v>0</v>
      </c>
      <c r="C7" s="21">
        <v>0</v>
      </c>
      <c r="D7" s="20">
        <v>0.49629492830410182</v>
      </c>
      <c r="E7" s="20">
        <v>3.7593411942730555</v>
      </c>
      <c r="F7" s="20">
        <v>22.781044752161822</v>
      </c>
      <c r="G7" s="20">
        <v>69.024860099237998</v>
      </c>
      <c r="H7" s="20">
        <v>156.85511892295628</v>
      </c>
      <c r="I7" s="20">
        <v>316.83951159962993</v>
      </c>
      <c r="J7" s="20">
        <v>600</v>
      </c>
      <c r="K7" s="22"/>
      <c r="L7" s="16"/>
    </row>
    <row r="8" spans="1:12" ht="15.75" customHeight="1">
      <c r="A8" s="16" t="s">
        <v>31</v>
      </c>
      <c r="B8" s="23">
        <v>0</v>
      </c>
      <c r="C8" s="24">
        <v>4.3538951422800003E-2</v>
      </c>
      <c r="D8" s="23">
        <v>0.92476732822027219</v>
      </c>
      <c r="E8" s="23">
        <v>1.9642058051398581</v>
      </c>
      <c r="F8" s="23">
        <v>4.1719731301170597</v>
      </c>
      <c r="G8" s="23">
        <v>13.291906392552949</v>
      </c>
      <c r="H8" s="23">
        <v>28.232009177782469</v>
      </c>
      <c r="I8" s="23">
        <v>49.97065624467497</v>
      </c>
      <c r="J8" s="23">
        <v>66.336046164806021</v>
      </c>
      <c r="K8" s="22"/>
      <c r="L8" s="16"/>
    </row>
    <row r="9" spans="1:12" ht="15.75" customHeight="1">
      <c r="A9" s="16" t="s">
        <v>32</v>
      </c>
      <c r="B9" s="23">
        <v>0</v>
      </c>
      <c r="C9" s="24">
        <v>0</v>
      </c>
      <c r="D9" s="23">
        <v>0</v>
      </c>
      <c r="E9" s="23">
        <v>0.25554767244391891</v>
      </c>
      <c r="F9" s="23">
        <v>2.0811802443832761</v>
      </c>
      <c r="G9" s="23">
        <v>4.7669433497598925</v>
      </c>
      <c r="H9" s="23">
        <v>8.627108142321017</v>
      </c>
      <c r="I9" s="23">
        <v>13.722493888879365</v>
      </c>
      <c r="J9" s="23">
        <v>17.461873473598992</v>
      </c>
      <c r="K9" s="22"/>
      <c r="L9" s="16"/>
    </row>
    <row r="10" spans="1:12" ht="15.75" customHeight="1">
      <c r="A10" s="16" t="s">
        <v>30</v>
      </c>
      <c r="B10" s="20">
        <v>0</v>
      </c>
      <c r="C10" s="21">
        <v>0</v>
      </c>
      <c r="D10" s="20">
        <v>0</v>
      </c>
      <c r="E10" s="20">
        <v>0</v>
      </c>
      <c r="F10" s="20">
        <v>0.28722400000000003</v>
      </c>
      <c r="G10" s="20">
        <v>1.02948</v>
      </c>
      <c r="H10" s="20">
        <v>2.4288000000000003</v>
      </c>
      <c r="I10" s="20">
        <v>4.508</v>
      </c>
      <c r="J10" s="20">
        <v>7.7797500000000017</v>
      </c>
      <c r="K10" s="22"/>
      <c r="L10" s="16"/>
    </row>
    <row r="11" spans="1:12" ht="15.75" customHeight="1">
      <c r="A11" s="25" t="s">
        <v>33</v>
      </c>
      <c r="B11" s="26">
        <v>0</v>
      </c>
      <c r="C11" s="26">
        <v>4.3538951422800003E-2</v>
      </c>
      <c r="D11" s="26">
        <v>1.421062256524374</v>
      </c>
      <c r="E11" s="26">
        <v>5.9790946718568332</v>
      </c>
      <c r="F11" s="26">
        <v>29.321422126662156</v>
      </c>
      <c r="G11" s="26">
        <v>88.113189841550849</v>
      </c>
      <c r="H11" s="26">
        <v>196.14303624305975</v>
      </c>
      <c r="I11" s="26">
        <v>385.04066173318421</v>
      </c>
      <c r="J11" s="26">
        <v>691.57766963840504</v>
      </c>
      <c r="K11" s="27">
        <v>698.49344633478904</v>
      </c>
      <c r="L11" s="16"/>
    </row>
    <row r="12" spans="1:12" ht="15.75" customHeight="1">
      <c r="A12" s="16"/>
      <c r="B12" s="16"/>
      <c r="C12" s="16"/>
      <c r="D12" s="16"/>
      <c r="E12" s="16"/>
      <c r="F12" s="16"/>
      <c r="G12" s="16"/>
      <c r="H12" s="16"/>
      <c r="I12" s="16"/>
      <c r="J12" s="16"/>
      <c r="K12" s="18"/>
      <c r="L12" s="16"/>
    </row>
    <row r="13" spans="1:12" ht="15.75" customHeight="1">
      <c r="A13" s="16" t="s">
        <v>34</v>
      </c>
      <c r="B13" s="28">
        <v>0</v>
      </c>
      <c r="C13" s="28">
        <v>0</v>
      </c>
      <c r="D13" s="28">
        <v>0</v>
      </c>
      <c r="E13" s="28">
        <v>0.48534114491853136</v>
      </c>
      <c r="F13" s="28">
        <v>0.25</v>
      </c>
      <c r="G13" s="28">
        <v>0.35717405845273414</v>
      </c>
      <c r="H13" s="28">
        <v>0.29751654184817311</v>
      </c>
      <c r="I13" s="28">
        <v>0.25142541612131425</v>
      </c>
      <c r="J13" s="28">
        <v>0.21366237118901854</v>
      </c>
      <c r="K13" s="28">
        <v>0.21366237118901854</v>
      </c>
      <c r="L13" s="28"/>
    </row>
    <row r="14" spans="1:12" ht="15.75" customHeight="1">
      <c r="A14" s="16" t="s">
        <v>35</v>
      </c>
      <c r="B14" s="23">
        <v>0</v>
      </c>
      <c r="C14" s="23">
        <v>0</v>
      </c>
      <c r="D14" s="23">
        <v>0</v>
      </c>
      <c r="E14" s="23">
        <v>2.9019006536152858</v>
      </c>
      <c r="F14" s="23">
        <v>7.3303555316655391</v>
      </c>
      <c r="G14" s="23">
        <v>31.471745618922942</v>
      </c>
      <c r="H14" s="23">
        <v>58.355797850636023</v>
      </c>
      <c r="I14" s="23">
        <v>96.809008599892039</v>
      </c>
      <c r="J14" s="23">
        <v>147.76412475631733</v>
      </c>
      <c r="K14" s="22">
        <v>149.24176600388049</v>
      </c>
      <c r="L14" s="16"/>
    </row>
    <row r="15" spans="1:12" ht="15.75" customHeight="1">
      <c r="A15" s="25" t="s">
        <v>36</v>
      </c>
      <c r="B15" s="26">
        <v>0</v>
      </c>
      <c r="C15" s="26">
        <v>4.3538951422800003E-2</v>
      </c>
      <c r="D15" s="26">
        <v>1.421062256524374</v>
      </c>
      <c r="E15" s="26">
        <v>3.0771940182415474</v>
      </c>
      <c r="F15" s="26">
        <v>21.991066594996617</v>
      </c>
      <c r="G15" s="26">
        <v>56.641444222627911</v>
      </c>
      <c r="H15" s="26">
        <v>137.78723839242372</v>
      </c>
      <c r="I15" s="26">
        <v>288.23165313329218</v>
      </c>
      <c r="J15" s="26">
        <v>543.81354488208774</v>
      </c>
      <c r="K15" s="27">
        <v>549.25168033090858</v>
      </c>
      <c r="L15" s="16"/>
    </row>
    <row r="16" spans="1:12" ht="15.75" customHeight="1">
      <c r="A16" s="16"/>
      <c r="B16" s="16"/>
      <c r="C16" s="30"/>
      <c r="D16" s="30"/>
      <c r="E16" s="30"/>
      <c r="F16" s="30"/>
      <c r="G16" s="30"/>
      <c r="H16" s="30"/>
      <c r="I16" s="30"/>
      <c r="J16" s="30"/>
      <c r="K16" s="18"/>
      <c r="L16" s="16"/>
    </row>
    <row r="17" spans="1:12" ht="15.75" customHeight="1">
      <c r="A17" s="16" t="s">
        <v>37</v>
      </c>
      <c r="B17" s="23">
        <v>0</v>
      </c>
      <c r="C17" s="23">
        <v>0.7387969350000001</v>
      </c>
      <c r="D17" s="23">
        <v>2.5885108050000003</v>
      </c>
      <c r="E17" s="23">
        <v>1.7937284015570498</v>
      </c>
      <c r="F17" s="23">
        <v>8.7964266379986462</v>
      </c>
      <c r="G17" s="23">
        <v>26.433956952465255</v>
      </c>
      <c r="H17" s="23">
        <v>58.842910872917926</v>
      </c>
      <c r="I17" s="23">
        <v>115.51219851995526</v>
      </c>
      <c r="J17" s="23">
        <v>207.47330089152152</v>
      </c>
      <c r="K17" s="23">
        <v>209.54803390043671</v>
      </c>
      <c r="L17" s="16"/>
    </row>
    <row r="18" spans="1:12" ht="15.75" customHeight="1">
      <c r="A18" s="16" t="s">
        <v>38</v>
      </c>
      <c r="B18" s="23">
        <v>0</v>
      </c>
      <c r="C18" s="23">
        <v>0.71</v>
      </c>
      <c r="D18" s="23">
        <v>2.3149999999999999</v>
      </c>
      <c r="E18" s="23">
        <v>2.8937499999999998</v>
      </c>
      <c r="F18" s="23">
        <v>4.3406249999999993</v>
      </c>
      <c r="G18" s="23">
        <v>8.6812499999999986</v>
      </c>
      <c r="H18" s="23">
        <v>17.362499999999997</v>
      </c>
      <c r="I18" s="23">
        <v>17.362499999999997</v>
      </c>
      <c r="J18" s="23">
        <v>17.362499999999997</v>
      </c>
      <c r="K18" s="22">
        <v>17.362499999999997</v>
      </c>
      <c r="L18" s="16"/>
    </row>
    <row r="19" spans="1:12" ht="15.75" customHeight="1">
      <c r="A19" s="25" t="s">
        <v>39</v>
      </c>
      <c r="B19" s="26">
        <v>0</v>
      </c>
      <c r="C19" s="26">
        <v>-1.4052579835772001</v>
      </c>
      <c r="D19" s="26">
        <v>-3.4824485484756265</v>
      </c>
      <c r="E19" s="26">
        <v>-1.6102843833155023</v>
      </c>
      <c r="F19" s="26">
        <v>8.8540149569979718</v>
      </c>
      <c r="G19" s="26">
        <v>21.526237270162657</v>
      </c>
      <c r="H19" s="26">
        <v>61.581827519505794</v>
      </c>
      <c r="I19" s="26">
        <v>155.35695461333694</v>
      </c>
      <c r="J19" s="26">
        <v>318.97774399056624</v>
      </c>
      <c r="K19" s="27">
        <v>322.34114643047184</v>
      </c>
      <c r="L19" s="16"/>
    </row>
    <row r="20" spans="1:12" ht="15.75" customHeight="1">
      <c r="A20" s="16"/>
      <c r="B20" s="16"/>
      <c r="C20" s="16"/>
      <c r="D20" s="16"/>
      <c r="E20" s="16"/>
      <c r="F20" s="16"/>
      <c r="G20" s="16"/>
      <c r="H20" s="16"/>
      <c r="I20" s="16"/>
      <c r="J20" s="16"/>
      <c r="K20" s="18"/>
      <c r="L20" s="16"/>
    </row>
    <row r="21" spans="1:12" ht="15.75" customHeight="1">
      <c r="A21" s="16" t="s">
        <v>40</v>
      </c>
      <c r="B21" s="23">
        <v>0</v>
      </c>
      <c r="C21" s="23">
        <v>2.7596935E-2</v>
      </c>
      <c r="D21" s="23">
        <v>0.20110774000000001</v>
      </c>
      <c r="E21" s="23">
        <v>8.2011077400000012</v>
      </c>
      <c r="F21" s="23">
        <v>13.201107740000001</v>
      </c>
      <c r="G21" s="23">
        <v>14.201107740000001</v>
      </c>
      <c r="H21" s="23">
        <v>44.201107739999998</v>
      </c>
      <c r="I21" s="23">
        <v>74.201107739999998</v>
      </c>
      <c r="J21" s="23">
        <v>104.20110774</v>
      </c>
      <c r="K21" s="22">
        <v>10</v>
      </c>
      <c r="L21" s="16"/>
    </row>
    <row r="22" spans="1:12" ht="15.75" customHeight="1">
      <c r="A22" s="25" t="s">
        <v>41</v>
      </c>
      <c r="B22" s="26">
        <v>0</v>
      </c>
      <c r="C22" s="26">
        <v>-1.4328549185772002</v>
      </c>
      <c r="D22" s="26">
        <v>-3.6835562884756263</v>
      </c>
      <c r="E22" s="26">
        <v>-9.8113921233155033</v>
      </c>
      <c r="F22" s="26">
        <v>-4.3470927830020294</v>
      </c>
      <c r="G22" s="26">
        <v>7.3251295301626556</v>
      </c>
      <c r="H22" s="26">
        <v>17.380719779505796</v>
      </c>
      <c r="I22" s="26">
        <v>81.155846873336941</v>
      </c>
      <c r="J22" s="26">
        <v>214.77663625056624</v>
      </c>
      <c r="K22" s="27">
        <v>312.34114643047184</v>
      </c>
      <c r="L22" s="16"/>
    </row>
    <row r="23" spans="1:12" ht="15.75" customHeight="1">
      <c r="A23" s="16"/>
      <c r="B23" s="16"/>
      <c r="C23" s="16"/>
      <c r="D23" s="16"/>
      <c r="E23" s="16"/>
      <c r="F23" s="16"/>
      <c r="G23" s="16"/>
      <c r="H23" s="16"/>
      <c r="I23" s="16"/>
      <c r="J23" s="16"/>
      <c r="K23" s="18"/>
      <c r="L23" s="16"/>
    </row>
    <row r="24" spans="1:12" ht="15.75" customHeight="1">
      <c r="A24" s="16" t="s">
        <v>42</v>
      </c>
      <c r="B24" s="28">
        <v>0.3</v>
      </c>
      <c r="C24" s="28">
        <v>0.3</v>
      </c>
      <c r="D24" s="28">
        <v>0.3</v>
      </c>
      <c r="E24" s="28">
        <v>0.3</v>
      </c>
      <c r="F24" s="28">
        <v>0.3</v>
      </c>
      <c r="G24" s="28">
        <v>0.3</v>
      </c>
      <c r="H24" s="28">
        <v>0.3</v>
      </c>
      <c r="I24" s="28">
        <v>0.3</v>
      </c>
      <c r="J24" s="28">
        <v>0.3</v>
      </c>
      <c r="K24" s="29">
        <v>0.3</v>
      </c>
      <c r="L24" s="16"/>
    </row>
    <row r="25" spans="1:12" ht="15.75" customHeight="1">
      <c r="A25" s="16" t="s">
        <v>43</v>
      </c>
      <c r="B25" s="23">
        <v>0</v>
      </c>
      <c r="C25" s="23">
        <v>1.3061685426840001E-2</v>
      </c>
      <c r="D25" s="23">
        <v>0.41325699153047218</v>
      </c>
      <c r="E25" s="23">
        <v>1.3674097245997376</v>
      </c>
      <c r="F25" s="23">
        <v>7.0026982364415966</v>
      </c>
      <c r="G25" s="23">
        <v>17.637530314466609</v>
      </c>
      <c r="H25" s="23">
        <v>32.408953920452674</v>
      </c>
      <c r="I25" s="23">
        <v>56.669287647037336</v>
      </c>
      <c r="J25" s="23">
        <v>91.961102371566255</v>
      </c>
      <c r="K25" s="22">
        <v>2.0747330089151887</v>
      </c>
      <c r="L25" s="16"/>
    </row>
    <row r="26" spans="1:12" ht="15.75" customHeight="1">
      <c r="A26" s="16"/>
      <c r="B26" s="23"/>
      <c r="C26" s="30"/>
      <c r="D26" s="30"/>
      <c r="E26" s="30"/>
      <c r="F26" s="30"/>
      <c r="G26" s="30"/>
      <c r="H26" s="30"/>
      <c r="I26" s="30"/>
      <c r="J26" s="30"/>
      <c r="K26" s="22"/>
      <c r="L26" s="16"/>
    </row>
    <row r="27" spans="1:12" ht="15.75" customHeight="1">
      <c r="A27" s="16" t="s">
        <v>44</v>
      </c>
      <c r="B27" s="23">
        <v>0</v>
      </c>
      <c r="C27" s="23">
        <v>0.27596935</v>
      </c>
      <c r="D27" s="23">
        <v>1.73510805</v>
      </c>
      <c r="E27" s="23">
        <v>80</v>
      </c>
      <c r="F27" s="23">
        <v>50</v>
      </c>
      <c r="G27" s="23">
        <v>10</v>
      </c>
      <c r="H27" s="23">
        <v>300</v>
      </c>
      <c r="I27" s="23">
        <v>300</v>
      </c>
      <c r="J27" s="23">
        <v>300</v>
      </c>
      <c r="K27" s="22">
        <v>10</v>
      </c>
      <c r="L27" s="16"/>
    </row>
    <row r="28" spans="1:12" ht="15.75" customHeight="1">
      <c r="A28" s="16" t="s">
        <v>45</v>
      </c>
      <c r="B28" s="23">
        <v>0</v>
      </c>
      <c r="C28" s="23">
        <v>0</v>
      </c>
      <c r="D28" s="23">
        <v>0</v>
      </c>
      <c r="E28" s="23">
        <v>0</v>
      </c>
      <c r="F28" s="23">
        <v>0</v>
      </c>
      <c r="G28" s="23">
        <v>1.3917746107309046</v>
      </c>
      <c r="H28" s="23">
        <v>3.3023367581061014</v>
      </c>
      <c r="I28" s="23">
        <v>15.41961090593402</v>
      </c>
      <c r="J28" s="23">
        <v>40.807560887607586</v>
      </c>
      <c r="K28" s="22">
        <v>59.344817821789647</v>
      </c>
      <c r="L28" s="16"/>
    </row>
    <row r="29" spans="1:12" ht="15.75" customHeight="1">
      <c r="A29" s="25" t="s">
        <v>46</v>
      </c>
      <c r="B29" s="26">
        <v>0</v>
      </c>
      <c r="C29" s="26">
        <v>-1.6942890190040401</v>
      </c>
      <c r="D29" s="26">
        <v>-5.6308135900060989</v>
      </c>
      <c r="E29" s="26">
        <v>-82.977694107915241</v>
      </c>
      <c r="F29" s="26">
        <v>-48.148683279443624</v>
      </c>
      <c r="G29" s="26">
        <v>-7.5030676550348581</v>
      </c>
      <c r="H29" s="26">
        <v>-274.12946315905299</v>
      </c>
      <c r="I29" s="26">
        <v>-216.73194393963439</v>
      </c>
      <c r="J29" s="26">
        <v>-113.79091926860764</v>
      </c>
      <c r="K29" s="27">
        <v>250.92159559976699</v>
      </c>
      <c r="L29" s="16"/>
    </row>
    <row r="30" spans="1:12" ht="15.75" customHeight="1">
      <c r="A30" s="16"/>
      <c r="B30" s="16"/>
      <c r="C30" s="16"/>
      <c r="D30" s="16"/>
      <c r="E30" s="16"/>
      <c r="F30" s="16"/>
      <c r="G30" s="16"/>
      <c r="H30" s="16"/>
      <c r="I30" s="16"/>
      <c r="J30" s="16"/>
      <c r="K30" s="18"/>
      <c r="L30" s="16"/>
    </row>
    <row r="31" spans="1:12" ht="15.75" customHeight="1">
      <c r="A31" s="16" t="s">
        <v>47</v>
      </c>
      <c r="B31" s="16"/>
      <c r="C31" s="16"/>
      <c r="D31" s="16"/>
      <c r="E31" s="16"/>
      <c r="F31" s="16"/>
      <c r="G31" s="16"/>
      <c r="H31" s="16"/>
      <c r="I31" s="16"/>
      <c r="J31" s="16"/>
      <c r="K31" s="31">
        <v>0.01</v>
      </c>
      <c r="L31" s="16"/>
    </row>
    <row r="32" spans="1:12" ht="15.75" customHeight="1">
      <c r="A32" s="32" t="s">
        <v>29</v>
      </c>
      <c r="B32" s="32"/>
      <c r="C32" s="32"/>
      <c r="D32" s="32"/>
      <c r="E32" s="32"/>
      <c r="F32" s="32"/>
      <c r="G32" s="32"/>
      <c r="H32" s="32"/>
      <c r="I32" s="32"/>
      <c r="J32" s="32"/>
      <c r="K32" s="33">
        <v>1431.415237775768</v>
      </c>
      <c r="L32" s="16"/>
    </row>
    <row r="33" spans="1:12" ht="15.75" customHeight="1">
      <c r="A33" s="16"/>
      <c r="B33" s="16"/>
      <c r="C33" s="16"/>
      <c r="D33" s="16"/>
      <c r="E33" s="16"/>
      <c r="F33" s="16"/>
      <c r="G33" s="16"/>
      <c r="H33" s="16"/>
      <c r="I33" s="16"/>
      <c r="J33" s="16"/>
      <c r="K33" s="18"/>
      <c r="L33" s="16"/>
    </row>
    <row r="34" spans="1:12" ht="15.75" customHeight="1">
      <c r="A34" s="16" t="s">
        <v>48</v>
      </c>
      <c r="B34" s="23">
        <v>0.33333333333333331</v>
      </c>
      <c r="C34" s="23">
        <v>1</v>
      </c>
      <c r="D34" s="23">
        <v>1</v>
      </c>
      <c r="E34" s="23">
        <v>1</v>
      </c>
      <c r="F34" s="23">
        <v>1</v>
      </c>
      <c r="G34" s="23">
        <v>1</v>
      </c>
      <c r="H34" s="23">
        <v>1</v>
      </c>
      <c r="I34" s="23">
        <v>1</v>
      </c>
      <c r="J34" s="23">
        <v>1</v>
      </c>
      <c r="K34" s="23">
        <v>1</v>
      </c>
      <c r="L34" s="16"/>
    </row>
    <row r="35" spans="1:12" ht="15.75" customHeight="1">
      <c r="A35" s="16" t="s">
        <v>49</v>
      </c>
      <c r="B35" s="23">
        <v>0.16666666666666666</v>
      </c>
      <c r="C35" s="23">
        <v>0.83333333333333326</v>
      </c>
      <c r="D35" s="23">
        <v>1.8333333333333333</v>
      </c>
      <c r="E35" s="23">
        <v>2.833333333333333</v>
      </c>
      <c r="F35" s="23">
        <v>3.833333333333333</v>
      </c>
      <c r="G35" s="23">
        <v>4.833333333333333</v>
      </c>
      <c r="H35" s="23">
        <v>5.833333333333333</v>
      </c>
      <c r="I35" s="23">
        <v>6.833333333333333</v>
      </c>
      <c r="J35" s="23">
        <v>7.833333333333333</v>
      </c>
      <c r="K35" s="22">
        <v>7.833333333333333</v>
      </c>
      <c r="L35" s="16"/>
    </row>
    <row r="36" spans="1:12" ht="15.75" customHeight="1">
      <c r="A36" s="16" t="s">
        <v>50</v>
      </c>
      <c r="B36" s="23">
        <v>0.97206547921931463</v>
      </c>
      <c r="C36" s="23">
        <v>0.86791581470417856</v>
      </c>
      <c r="D36" s="23">
        <v>0.73223540534032916</v>
      </c>
      <c r="E36" s="23">
        <v>0.61776577837409774</v>
      </c>
      <c r="F36" s="23">
        <v>0.52119107345373217</v>
      </c>
      <c r="G36" s="23">
        <v>0.4397137953526421</v>
      </c>
      <c r="H36" s="23">
        <v>0.37097377846896179</v>
      </c>
      <c r="I36" s="23">
        <v>0.31297981952367099</v>
      </c>
      <c r="J36" s="23">
        <v>0.26405199805049123</v>
      </c>
      <c r="K36" s="23">
        <v>0.26405199805049123</v>
      </c>
      <c r="L36" s="16"/>
    </row>
    <row r="37" spans="1:12" ht="15.75" customHeight="1">
      <c r="A37" s="25" t="s">
        <v>51</v>
      </c>
      <c r="B37" s="26">
        <v>0</v>
      </c>
      <c r="C37" s="26">
        <v>-1.470500234273235</v>
      </c>
      <c r="D37" s="26">
        <v>-4.1230810714739494</v>
      </c>
      <c r="E37" s="26">
        <v>-51.260779788264045</v>
      </c>
      <c r="F37" s="26">
        <v>-25.094663923796986</v>
      </c>
      <c r="G37" s="26">
        <v>-3.2992023553830259</v>
      </c>
      <c r="H37" s="26">
        <v>-101.69484273778194</v>
      </c>
      <c r="I37" s="26">
        <v>-67.832724699241155</v>
      </c>
      <c r="J37" s="26">
        <v>-30.046719592877988</v>
      </c>
      <c r="K37" s="26">
        <v>377.96805357461051</v>
      </c>
      <c r="L37" s="16"/>
    </row>
    <row r="38" spans="1:12" ht="15.75" customHeight="1">
      <c r="A38" s="16"/>
      <c r="B38" s="16"/>
      <c r="C38" s="16"/>
      <c r="D38" s="16"/>
      <c r="E38" s="16"/>
      <c r="F38" s="16"/>
      <c r="G38" s="16"/>
      <c r="H38" s="16"/>
      <c r="I38" s="16"/>
      <c r="J38" s="16"/>
      <c r="K38" s="18"/>
      <c r="L38" s="16"/>
    </row>
    <row r="39" spans="1:12" ht="15.75" customHeight="1">
      <c r="A39" s="44" t="s">
        <v>449</v>
      </c>
      <c r="B39" s="26">
        <v>93.14553917151818</v>
      </c>
      <c r="C39" s="16"/>
      <c r="D39" s="16"/>
      <c r="E39" s="16"/>
      <c r="F39" s="16"/>
      <c r="G39" s="16"/>
      <c r="H39" s="16"/>
      <c r="I39" s="16"/>
      <c r="J39" s="16"/>
      <c r="K39" s="18"/>
      <c r="L39" s="16"/>
    </row>
    <row r="40" spans="1:12" ht="15.75" customHeight="1">
      <c r="A40" s="16" t="s">
        <v>52</v>
      </c>
      <c r="B40" s="16">
        <v>0</v>
      </c>
      <c r="C40" s="16"/>
      <c r="D40" s="16"/>
      <c r="E40" s="16"/>
      <c r="F40" s="16"/>
      <c r="G40" s="16"/>
      <c r="H40" s="16"/>
      <c r="I40" s="16"/>
      <c r="J40" s="16"/>
      <c r="K40" s="18"/>
      <c r="L40" s="16"/>
    </row>
    <row r="41" spans="1:12" ht="15.75" customHeight="1">
      <c r="A41" s="16" t="s">
        <v>53</v>
      </c>
      <c r="B41" s="16">
        <v>0</v>
      </c>
      <c r="C41" s="16"/>
      <c r="D41" s="16"/>
      <c r="E41" s="16"/>
      <c r="F41" s="16"/>
      <c r="G41" s="16"/>
      <c r="H41" s="16"/>
      <c r="I41" s="16"/>
      <c r="J41" s="16"/>
      <c r="K41" s="18"/>
      <c r="L41" s="16"/>
    </row>
    <row r="42" spans="1:12" ht="15.75" customHeight="1">
      <c r="A42" s="212" t="s">
        <v>447</v>
      </c>
      <c r="B42" s="213">
        <v>93.14553917151818</v>
      </c>
      <c r="C42" s="16"/>
      <c r="D42" s="16"/>
      <c r="E42" s="16"/>
      <c r="F42" s="16"/>
      <c r="G42" s="16"/>
      <c r="H42" s="16"/>
      <c r="I42" s="16"/>
      <c r="J42" s="16"/>
      <c r="K42" s="18"/>
      <c r="L42" s="16"/>
    </row>
    <row r="43" spans="1:12" ht="15.75" customHeight="1">
      <c r="A43" s="16"/>
      <c r="B43" s="16"/>
      <c r="C43" s="16"/>
      <c r="D43" s="16"/>
      <c r="E43" s="16"/>
      <c r="F43" s="16"/>
      <c r="G43" s="16"/>
      <c r="H43" s="16"/>
      <c r="I43" s="16"/>
      <c r="J43" s="16"/>
      <c r="K43" s="18"/>
      <c r="L43" s="16"/>
    </row>
    <row r="44" spans="1:12" ht="15.75" customHeight="1">
      <c r="A44" s="16"/>
      <c r="B44" s="16"/>
      <c r="C44" s="16"/>
      <c r="D44" s="16"/>
      <c r="E44" s="16"/>
      <c r="F44" s="16"/>
      <c r="G44" s="16"/>
      <c r="H44" s="16"/>
      <c r="I44" s="16"/>
      <c r="J44" s="16"/>
      <c r="K44" s="18"/>
      <c r="L44" s="16"/>
    </row>
    <row r="45" spans="1:12" ht="15.75" customHeight="1">
      <c r="A45" s="16"/>
      <c r="B45" s="16"/>
      <c r="C45" s="16"/>
      <c r="D45" s="16"/>
      <c r="E45" s="16"/>
      <c r="F45" s="16"/>
      <c r="G45" s="16"/>
      <c r="H45" s="16"/>
      <c r="I45" s="16"/>
      <c r="J45" s="16"/>
      <c r="K45" s="18"/>
      <c r="L45" s="16"/>
    </row>
    <row r="46" spans="1:12" ht="15.75" customHeight="1">
      <c r="A46" s="16"/>
      <c r="B46" s="16"/>
      <c r="C46" s="16"/>
      <c r="D46" s="16"/>
      <c r="E46" s="16"/>
      <c r="F46" s="16"/>
      <c r="G46" s="16"/>
      <c r="H46" s="16"/>
      <c r="I46" s="16"/>
      <c r="J46" s="16"/>
      <c r="K46" s="18"/>
      <c r="L46" s="16"/>
    </row>
    <row r="47" spans="1:12" ht="15.75" customHeight="1">
      <c r="A47" s="16"/>
      <c r="B47" s="16"/>
      <c r="C47" s="16"/>
      <c r="D47" s="16"/>
      <c r="E47" s="16"/>
      <c r="F47" s="16"/>
      <c r="G47" s="16"/>
      <c r="H47" s="16"/>
      <c r="I47" s="16"/>
      <c r="J47" s="16"/>
      <c r="K47" s="18"/>
      <c r="L47" s="16"/>
    </row>
    <row r="48" spans="1:12" ht="15.75" customHeight="1">
      <c r="A48" s="16"/>
      <c r="B48" s="16"/>
      <c r="C48" s="16"/>
      <c r="D48" s="16"/>
      <c r="E48" s="16"/>
      <c r="F48" s="16"/>
      <c r="G48" s="16"/>
      <c r="H48" s="16"/>
      <c r="I48" s="16"/>
      <c r="J48" s="16"/>
      <c r="K48" s="18"/>
      <c r="L48" s="16"/>
    </row>
    <row r="49" spans="1:12" ht="15.75" customHeight="1">
      <c r="A49" s="16"/>
      <c r="B49" s="16"/>
      <c r="C49" s="16"/>
      <c r="D49" s="16"/>
      <c r="E49" s="16"/>
      <c r="F49" s="16"/>
      <c r="G49" s="16"/>
      <c r="H49" s="16"/>
      <c r="I49" s="16"/>
      <c r="J49" s="16"/>
      <c r="K49" s="18"/>
      <c r="L49" s="16"/>
    </row>
    <row r="50" spans="1:12" ht="15.75" customHeight="1">
      <c r="A50" s="16"/>
      <c r="B50" s="16"/>
      <c r="C50" s="16"/>
      <c r="D50" s="16"/>
      <c r="E50" s="16"/>
      <c r="F50" s="16"/>
      <c r="G50" s="16"/>
      <c r="H50" s="16"/>
      <c r="I50" s="16"/>
      <c r="J50" s="16"/>
      <c r="K50" s="18"/>
      <c r="L50" s="16"/>
    </row>
    <row r="51" spans="1:12" ht="15.75" customHeight="1">
      <c r="A51" s="16"/>
      <c r="B51" s="16"/>
      <c r="C51" s="16"/>
      <c r="D51" s="16"/>
      <c r="E51" s="16"/>
      <c r="F51" s="16"/>
      <c r="G51" s="16"/>
      <c r="H51" s="16"/>
      <c r="I51" s="16"/>
      <c r="J51" s="16"/>
      <c r="K51" s="18"/>
      <c r="L51" s="16"/>
    </row>
    <row r="52" spans="1:12" ht="15.75" customHeight="1">
      <c r="A52" s="16"/>
      <c r="B52" s="16"/>
      <c r="C52" s="16"/>
      <c r="D52" s="16"/>
      <c r="E52" s="16"/>
      <c r="F52" s="16"/>
      <c r="G52" s="16"/>
      <c r="H52" s="16"/>
      <c r="I52" s="16"/>
      <c r="J52" s="16"/>
      <c r="K52" s="18"/>
      <c r="L52" s="16"/>
    </row>
    <row r="53" spans="1:12" ht="15.75" customHeight="1">
      <c r="A53" s="16"/>
      <c r="B53" s="16"/>
      <c r="C53" s="16"/>
      <c r="D53" s="16"/>
      <c r="E53" s="16"/>
      <c r="F53" s="16"/>
      <c r="G53" s="16"/>
      <c r="H53" s="16"/>
      <c r="I53" s="16"/>
      <c r="J53" s="16"/>
      <c r="K53" s="18"/>
      <c r="L53" s="16"/>
    </row>
    <row r="54" spans="1:12" ht="15.75" customHeight="1">
      <c r="A54" s="16"/>
      <c r="B54" s="16"/>
      <c r="C54" s="16"/>
      <c r="D54" s="16"/>
      <c r="E54" s="16"/>
      <c r="F54" s="16"/>
      <c r="G54" s="16"/>
      <c r="H54" s="16"/>
      <c r="I54" s="16"/>
      <c r="J54" s="16"/>
      <c r="K54" s="18"/>
      <c r="L54" s="16"/>
    </row>
    <row r="55" spans="1:12" ht="15.75" customHeight="1">
      <c r="A55" s="16"/>
      <c r="B55" s="16"/>
      <c r="C55" s="16"/>
      <c r="D55" s="16"/>
      <c r="E55" s="16"/>
      <c r="F55" s="16"/>
      <c r="G55" s="16"/>
      <c r="H55" s="16"/>
      <c r="I55" s="16"/>
      <c r="J55" s="16"/>
      <c r="K55" s="18"/>
      <c r="L55" s="16"/>
    </row>
    <row r="56" spans="1:12" ht="15.75" customHeight="1">
      <c r="A56" s="16"/>
      <c r="B56" s="16"/>
      <c r="C56" s="16"/>
      <c r="D56" s="16"/>
      <c r="E56" s="16"/>
      <c r="F56" s="16"/>
      <c r="G56" s="16"/>
      <c r="H56" s="16"/>
      <c r="I56" s="16"/>
      <c r="J56" s="16"/>
      <c r="K56" s="18"/>
      <c r="L56" s="16"/>
    </row>
    <row r="57" spans="1:12" ht="15.75" customHeight="1">
      <c r="A57" s="16"/>
      <c r="B57" s="16"/>
      <c r="C57" s="16"/>
      <c r="D57" s="16"/>
      <c r="E57" s="16"/>
      <c r="F57" s="16"/>
      <c r="G57" s="16"/>
      <c r="H57" s="16"/>
      <c r="I57" s="16"/>
      <c r="J57" s="16"/>
      <c r="K57" s="18"/>
      <c r="L57" s="16"/>
    </row>
    <row r="58" spans="1:12" ht="15.75" customHeight="1">
      <c r="A58" s="16"/>
      <c r="B58" s="16"/>
      <c r="C58" s="16"/>
      <c r="D58" s="16"/>
      <c r="E58" s="16"/>
      <c r="F58" s="16"/>
      <c r="G58" s="16"/>
      <c r="H58" s="16"/>
      <c r="I58" s="16"/>
      <c r="J58" s="16"/>
      <c r="K58" s="18"/>
      <c r="L58" s="16"/>
    </row>
    <row r="59" spans="1:12" ht="15.75" customHeight="1">
      <c r="A59" s="16"/>
      <c r="B59" s="16"/>
      <c r="C59" s="16"/>
      <c r="D59" s="16"/>
      <c r="E59" s="16"/>
      <c r="F59" s="16"/>
      <c r="G59" s="16"/>
      <c r="H59" s="16"/>
      <c r="I59" s="16"/>
      <c r="J59" s="16"/>
      <c r="K59" s="18"/>
      <c r="L59" s="16"/>
    </row>
    <row r="60" spans="1:12" ht="15.75" customHeight="1">
      <c r="A60" s="16"/>
      <c r="B60" s="16"/>
      <c r="C60" s="16"/>
      <c r="D60" s="16"/>
      <c r="E60" s="16"/>
      <c r="F60" s="16"/>
      <c r="G60" s="16"/>
      <c r="H60" s="16"/>
      <c r="I60" s="16"/>
      <c r="J60" s="16"/>
      <c r="K60" s="18"/>
      <c r="L60" s="16"/>
    </row>
    <row r="61" spans="1:12" ht="15.75" customHeight="1">
      <c r="A61" s="16"/>
      <c r="B61" s="16"/>
      <c r="C61" s="16"/>
      <c r="D61" s="16"/>
      <c r="E61" s="16"/>
      <c r="F61" s="16"/>
      <c r="G61" s="16"/>
      <c r="H61" s="16"/>
      <c r="I61" s="16"/>
      <c r="J61" s="16"/>
      <c r="K61" s="18"/>
      <c r="L61" s="16"/>
    </row>
    <row r="62" spans="1:12" ht="15.75" customHeight="1">
      <c r="A62" s="16"/>
      <c r="B62" s="16"/>
      <c r="C62" s="16"/>
      <c r="D62" s="16"/>
      <c r="E62" s="16"/>
      <c r="F62" s="16"/>
      <c r="G62" s="16"/>
      <c r="H62" s="16"/>
      <c r="I62" s="16"/>
      <c r="J62" s="16"/>
      <c r="K62" s="18"/>
      <c r="L62" s="16"/>
    </row>
    <row r="63" spans="1:12" ht="15.75" customHeight="1">
      <c r="A63" s="16"/>
      <c r="B63" s="16"/>
      <c r="C63" s="16"/>
      <c r="D63" s="16"/>
      <c r="E63" s="16"/>
      <c r="F63" s="16"/>
      <c r="G63" s="16"/>
      <c r="H63" s="16"/>
      <c r="I63" s="16"/>
      <c r="J63" s="16"/>
      <c r="K63" s="18"/>
      <c r="L63" s="16"/>
    </row>
    <row r="64" spans="1:12" ht="15.75" customHeight="1">
      <c r="A64" s="16"/>
      <c r="B64" s="16"/>
      <c r="C64" s="16"/>
      <c r="D64" s="16"/>
      <c r="E64" s="16"/>
      <c r="F64" s="16"/>
      <c r="G64" s="16"/>
      <c r="H64" s="16"/>
      <c r="I64" s="16"/>
      <c r="J64" s="16"/>
      <c r="K64" s="18"/>
      <c r="L64" s="16"/>
    </row>
    <row r="65" spans="1:12" ht="15.75" customHeight="1">
      <c r="A65" s="16"/>
      <c r="B65" s="16"/>
      <c r="C65" s="16"/>
      <c r="D65" s="16"/>
      <c r="E65" s="16"/>
      <c r="F65" s="16"/>
      <c r="G65" s="16"/>
      <c r="H65" s="16"/>
      <c r="I65" s="16"/>
      <c r="J65" s="16"/>
      <c r="K65" s="18"/>
      <c r="L65" s="16"/>
    </row>
    <row r="66" spans="1:12" ht="15.75" customHeight="1">
      <c r="A66" s="16"/>
      <c r="B66" s="16"/>
      <c r="C66" s="16"/>
      <c r="D66" s="16"/>
      <c r="E66" s="16"/>
      <c r="F66" s="16"/>
      <c r="G66" s="16"/>
      <c r="H66" s="16"/>
      <c r="I66" s="16"/>
      <c r="J66" s="16"/>
      <c r="K66" s="18"/>
      <c r="L66" s="16"/>
    </row>
    <row r="67" spans="1:12" ht="15.75" customHeight="1">
      <c r="A67" s="16"/>
      <c r="B67" s="16"/>
      <c r="C67" s="16"/>
      <c r="D67" s="16"/>
      <c r="E67" s="16"/>
      <c r="F67" s="16"/>
      <c r="G67" s="16"/>
      <c r="H67" s="16"/>
      <c r="I67" s="16"/>
      <c r="J67" s="16"/>
      <c r="K67" s="18"/>
      <c r="L67" s="16"/>
    </row>
    <row r="68" spans="1:12" ht="15.75" customHeight="1">
      <c r="A68" s="16"/>
      <c r="B68" s="16"/>
      <c r="C68" s="16"/>
      <c r="D68" s="16"/>
      <c r="E68" s="16"/>
      <c r="F68" s="16"/>
      <c r="G68" s="16"/>
      <c r="H68" s="16"/>
      <c r="I68" s="16"/>
      <c r="J68" s="16"/>
      <c r="K68" s="18"/>
      <c r="L68" s="16"/>
    </row>
    <row r="69" spans="1:12" ht="15.75" customHeight="1">
      <c r="A69" s="16"/>
      <c r="B69" s="16"/>
      <c r="C69" s="16"/>
      <c r="D69" s="16"/>
      <c r="E69" s="16"/>
      <c r="F69" s="16"/>
      <c r="G69" s="16"/>
      <c r="H69" s="16"/>
      <c r="I69" s="16"/>
      <c r="J69" s="16"/>
      <c r="K69" s="18"/>
      <c r="L69" s="16"/>
    </row>
    <row r="70" spans="1:12" ht="15.75" customHeight="1">
      <c r="A70" s="16"/>
      <c r="B70" s="16"/>
      <c r="C70" s="16"/>
      <c r="D70" s="16"/>
      <c r="E70" s="16"/>
      <c r="F70" s="16"/>
      <c r="G70" s="16"/>
      <c r="H70" s="16"/>
      <c r="I70" s="16"/>
      <c r="J70" s="16"/>
      <c r="K70" s="18"/>
      <c r="L70" s="16"/>
    </row>
    <row r="71" spans="1:12" ht="15.75" customHeight="1">
      <c r="A71" s="16"/>
      <c r="B71" s="16"/>
      <c r="C71" s="16"/>
      <c r="D71" s="16"/>
      <c r="E71" s="16"/>
      <c r="F71" s="16"/>
      <c r="G71" s="16"/>
      <c r="H71" s="16"/>
      <c r="I71" s="16"/>
      <c r="J71" s="16"/>
      <c r="K71" s="18"/>
      <c r="L71" s="16"/>
    </row>
    <row r="72" spans="1:12" ht="15.75" customHeight="1">
      <c r="A72" s="16"/>
      <c r="B72" s="16"/>
      <c r="C72" s="16"/>
      <c r="D72" s="16"/>
      <c r="E72" s="16"/>
      <c r="F72" s="16"/>
      <c r="G72" s="16"/>
      <c r="H72" s="16"/>
      <c r="I72" s="16"/>
      <c r="J72" s="16"/>
      <c r="K72" s="18"/>
      <c r="L72" s="16"/>
    </row>
    <row r="73" spans="1:12" ht="15.75" customHeight="1">
      <c r="A73" s="16"/>
      <c r="B73" s="16"/>
      <c r="C73" s="16"/>
      <c r="D73" s="16"/>
      <c r="E73" s="16"/>
      <c r="F73" s="16"/>
      <c r="G73" s="16"/>
      <c r="H73" s="16"/>
      <c r="I73" s="16"/>
      <c r="J73" s="16"/>
      <c r="K73" s="18"/>
      <c r="L73" s="16"/>
    </row>
    <row r="74" spans="1:12" ht="15.75" customHeight="1">
      <c r="A74" s="16"/>
      <c r="B74" s="16"/>
      <c r="C74" s="16"/>
      <c r="D74" s="16"/>
      <c r="E74" s="16"/>
      <c r="F74" s="16"/>
      <c r="G74" s="16"/>
      <c r="H74" s="16"/>
      <c r="I74" s="16"/>
      <c r="J74" s="16"/>
      <c r="K74" s="18"/>
      <c r="L74" s="16"/>
    </row>
    <row r="75" spans="1:12" ht="15.75" customHeight="1">
      <c r="A75" s="16"/>
      <c r="B75" s="16"/>
      <c r="C75" s="16"/>
      <c r="D75" s="16"/>
      <c r="E75" s="16"/>
      <c r="F75" s="16"/>
      <c r="G75" s="16"/>
      <c r="H75" s="16"/>
      <c r="I75" s="16"/>
      <c r="J75" s="16"/>
      <c r="K75" s="18"/>
      <c r="L75" s="16"/>
    </row>
    <row r="76" spans="1:12" ht="15.75" customHeight="1">
      <c r="A76" s="16"/>
      <c r="B76" s="16"/>
      <c r="C76" s="16"/>
      <c r="D76" s="16"/>
      <c r="E76" s="16"/>
      <c r="F76" s="16"/>
      <c r="G76" s="16"/>
      <c r="H76" s="16"/>
      <c r="I76" s="16"/>
      <c r="J76" s="16"/>
      <c r="K76" s="18"/>
      <c r="L76" s="16"/>
    </row>
    <row r="77" spans="1:12" ht="15.75" customHeight="1">
      <c r="A77" s="16"/>
      <c r="B77" s="16"/>
      <c r="C77" s="16"/>
      <c r="D77" s="16"/>
      <c r="E77" s="16"/>
      <c r="F77" s="16"/>
      <c r="G77" s="16"/>
      <c r="H77" s="16"/>
      <c r="I77" s="16"/>
      <c r="J77" s="16"/>
      <c r="K77" s="18"/>
      <c r="L77" s="16"/>
    </row>
    <row r="78" spans="1:12" ht="15.75" customHeight="1">
      <c r="A78" s="16"/>
      <c r="B78" s="16"/>
      <c r="C78" s="16"/>
      <c r="D78" s="16"/>
      <c r="E78" s="16"/>
      <c r="F78" s="16"/>
      <c r="G78" s="16"/>
      <c r="H78" s="16"/>
      <c r="I78" s="16"/>
      <c r="J78" s="16"/>
      <c r="K78" s="18"/>
      <c r="L78" s="16"/>
    </row>
    <row r="79" spans="1:12" ht="15.75" customHeight="1">
      <c r="A79" s="16"/>
      <c r="B79" s="16"/>
      <c r="C79" s="16"/>
      <c r="D79" s="16"/>
      <c r="E79" s="16"/>
      <c r="F79" s="16"/>
      <c r="G79" s="16"/>
      <c r="H79" s="16"/>
      <c r="I79" s="16"/>
      <c r="J79" s="16"/>
      <c r="K79" s="18"/>
      <c r="L79" s="16"/>
    </row>
    <row r="80" spans="1:12" ht="15.75" customHeight="1">
      <c r="A80" s="16"/>
      <c r="B80" s="16"/>
      <c r="C80" s="16"/>
      <c r="D80" s="16"/>
      <c r="E80" s="16"/>
      <c r="F80" s="16"/>
      <c r="G80" s="16"/>
      <c r="H80" s="16"/>
      <c r="I80" s="16"/>
      <c r="J80" s="16"/>
      <c r="K80" s="18"/>
      <c r="L80" s="16"/>
    </row>
    <row r="81" spans="1:12" ht="15.75" customHeight="1">
      <c r="A81" s="16"/>
      <c r="B81" s="16"/>
      <c r="C81" s="16"/>
      <c r="D81" s="16"/>
      <c r="E81" s="16"/>
      <c r="F81" s="16"/>
      <c r="G81" s="16"/>
      <c r="H81" s="16"/>
      <c r="I81" s="16"/>
      <c r="J81" s="16"/>
      <c r="K81" s="18"/>
      <c r="L81" s="16"/>
    </row>
    <row r="82" spans="1:12" ht="15.75" customHeight="1">
      <c r="A82" s="16"/>
      <c r="B82" s="16"/>
      <c r="C82" s="16"/>
      <c r="D82" s="16"/>
      <c r="E82" s="16"/>
      <c r="F82" s="16"/>
      <c r="G82" s="16"/>
      <c r="H82" s="16"/>
      <c r="I82" s="16"/>
      <c r="J82" s="16"/>
      <c r="K82" s="18"/>
      <c r="L82" s="16"/>
    </row>
    <row r="83" spans="1:12" ht="15.75" customHeight="1">
      <c r="A83" s="16"/>
      <c r="B83" s="16"/>
      <c r="C83" s="16"/>
      <c r="D83" s="16"/>
      <c r="E83" s="16"/>
      <c r="F83" s="16"/>
      <c r="G83" s="16"/>
      <c r="H83" s="16"/>
      <c r="I83" s="16"/>
      <c r="J83" s="16"/>
      <c r="K83" s="18"/>
      <c r="L83" s="16"/>
    </row>
    <row r="84" spans="1:12" ht="15.75" customHeight="1">
      <c r="A84" s="16"/>
      <c r="B84" s="16"/>
      <c r="C84" s="16"/>
      <c r="D84" s="16"/>
      <c r="E84" s="16"/>
      <c r="F84" s="16"/>
      <c r="G84" s="16"/>
      <c r="H84" s="16"/>
      <c r="I84" s="16"/>
      <c r="J84" s="16"/>
      <c r="K84" s="18"/>
      <c r="L84" s="16"/>
    </row>
    <row r="85" spans="1:12" ht="15.75" customHeight="1">
      <c r="A85" s="16"/>
      <c r="B85" s="16"/>
      <c r="C85" s="16"/>
      <c r="D85" s="16"/>
      <c r="E85" s="16"/>
      <c r="F85" s="16"/>
      <c r="G85" s="16"/>
      <c r="H85" s="16"/>
      <c r="I85" s="16"/>
      <c r="J85" s="16"/>
      <c r="K85" s="18"/>
      <c r="L85" s="16"/>
    </row>
    <row r="86" spans="1:12" ht="15.75" customHeight="1">
      <c r="A86" s="16"/>
      <c r="B86" s="16"/>
      <c r="C86" s="16"/>
      <c r="D86" s="16"/>
      <c r="E86" s="16"/>
      <c r="F86" s="16"/>
      <c r="G86" s="16"/>
      <c r="H86" s="16"/>
      <c r="I86" s="16"/>
      <c r="J86" s="16"/>
      <c r="K86" s="18"/>
      <c r="L86" s="16"/>
    </row>
    <row r="87" spans="1:12" ht="15.75" customHeight="1">
      <c r="A87" s="16"/>
      <c r="B87" s="16"/>
      <c r="C87" s="16"/>
      <c r="D87" s="16"/>
      <c r="E87" s="16"/>
      <c r="F87" s="16"/>
      <c r="G87" s="16"/>
      <c r="H87" s="16"/>
      <c r="I87" s="16"/>
      <c r="J87" s="16"/>
      <c r="K87" s="18"/>
      <c r="L87" s="16"/>
    </row>
    <row r="88" spans="1:12" ht="15.75" customHeight="1">
      <c r="A88" s="16"/>
      <c r="B88" s="16"/>
      <c r="C88" s="16"/>
      <c r="D88" s="16"/>
      <c r="E88" s="16"/>
      <c r="F88" s="16"/>
      <c r="G88" s="16"/>
      <c r="H88" s="16"/>
      <c r="I88" s="16"/>
      <c r="J88" s="16"/>
      <c r="K88" s="18"/>
      <c r="L88" s="16"/>
    </row>
    <row r="89" spans="1:12" ht="15.75" customHeight="1">
      <c r="A89" s="16"/>
      <c r="B89" s="16"/>
      <c r="C89" s="16"/>
      <c r="D89" s="16"/>
      <c r="E89" s="16"/>
      <c r="F89" s="16"/>
      <c r="G89" s="16"/>
      <c r="H89" s="16"/>
      <c r="I89" s="16"/>
      <c r="J89" s="16"/>
      <c r="K89" s="18"/>
      <c r="L89" s="16"/>
    </row>
    <row r="90" spans="1:12" ht="15.75" customHeight="1">
      <c r="A90" s="16"/>
      <c r="B90" s="16"/>
      <c r="C90" s="16"/>
      <c r="D90" s="16"/>
      <c r="E90" s="16"/>
      <c r="F90" s="16"/>
      <c r="G90" s="16"/>
      <c r="H90" s="16"/>
      <c r="I90" s="16"/>
      <c r="J90" s="16"/>
      <c r="K90" s="18"/>
      <c r="L90" s="16"/>
    </row>
    <row r="91" spans="1:12" ht="15.75" customHeight="1">
      <c r="A91" s="16"/>
      <c r="B91" s="16"/>
      <c r="C91" s="16"/>
      <c r="D91" s="16"/>
      <c r="E91" s="16"/>
      <c r="F91" s="16"/>
      <c r="G91" s="16"/>
      <c r="H91" s="16"/>
      <c r="I91" s="16"/>
      <c r="J91" s="16"/>
      <c r="K91" s="18"/>
      <c r="L91" s="16"/>
    </row>
    <row r="92" spans="1:12" ht="15.75" customHeight="1">
      <c r="A92" s="16"/>
      <c r="B92" s="16"/>
      <c r="C92" s="16"/>
      <c r="D92" s="16"/>
      <c r="E92" s="16"/>
      <c r="F92" s="16"/>
      <c r="G92" s="16"/>
      <c r="H92" s="16"/>
      <c r="I92" s="16"/>
      <c r="J92" s="16"/>
      <c r="K92" s="18"/>
      <c r="L92" s="16"/>
    </row>
    <row r="93" spans="1:12" ht="15.75" customHeight="1">
      <c r="A93" s="16"/>
      <c r="B93" s="16"/>
      <c r="C93" s="16"/>
      <c r="D93" s="16"/>
      <c r="E93" s="16"/>
      <c r="F93" s="16"/>
      <c r="G93" s="16"/>
      <c r="H93" s="16"/>
      <c r="I93" s="16"/>
      <c r="J93" s="16"/>
      <c r="K93" s="18"/>
      <c r="L93" s="16"/>
    </row>
    <row r="94" spans="1:12" ht="15.75" customHeight="1">
      <c r="A94" s="16"/>
      <c r="B94" s="16"/>
      <c r="C94" s="16"/>
      <c r="D94" s="16"/>
      <c r="E94" s="16"/>
      <c r="F94" s="16"/>
      <c r="G94" s="16"/>
      <c r="H94" s="16"/>
      <c r="I94" s="16"/>
      <c r="J94" s="16"/>
      <c r="K94" s="18"/>
      <c r="L94" s="16"/>
    </row>
    <row r="95" spans="1:12" ht="15.75" customHeight="1">
      <c r="A95" s="16"/>
      <c r="B95" s="16"/>
      <c r="C95" s="16"/>
      <c r="D95" s="16"/>
      <c r="E95" s="16"/>
      <c r="F95" s="16"/>
      <c r="G95" s="16"/>
      <c r="H95" s="16"/>
      <c r="I95" s="16"/>
      <c r="J95" s="16"/>
      <c r="K95" s="18"/>
      <c r="L95" s="16"/>
    </row>
    <row r="96" spans="1:12" ht="15.75" customHeight="1">
      <c r="A96" s="16"/>
      <c r="B96" s="16"/>
      <c r="C96" s="16"/>
      <c r="D96" s="16"/>
      <c r="E96" s="16"/>
      <c r="F96" s="16"/>
      <c r="G96" s="16"/>
      <c r="H96" s="16"/>
      <c r="I96" s="16"/>
      <c r="J96" s="16"/>
      <c r="K96" s="18"/>
      <c r="L96" s="16"/>
    </row>
    <row r="97" spans="1:12" ht="15.75" customHeight="1">
      <c r="A97" s="16"/>
      <c r="B97" s="16"/>
      <c r="C97" s="16"/>
      <c r="D97" s="16"/>
      <c r="E97" s="16"/>
      <c r="F97" s="16"/>
      <c r="G97" s="16"/>
      <c r="H97" s="16"/>
      <c r="I97" s="16"/>
      <c r="J97" s="16"/>
      <c r="K97" s="18"/>
      <c r="L97" s="16"/>
    </row>
    <row r="98" spans="1:12" ht="15.75" customHeight="1">
      <c r="A98" s="16"/>
      <c r="B98" s="16"/>
      <c r="C98" s="16"/>
      <c r="D98" s="16"/>
      <c r="E98" s="16"/>
      <c r="F98" s="16"/>
      <c r="G98" s="16"/>
      <c r="H98" s="16"/>
      <c r="I98" s="16"/>
      <c r="J98" s="16"/>
      <c r="K98" s="18"/>
      <c r="L98" s="16"/>
    </row>
    <row r="99" spans="1:12" ht="15.75" customHeight="1">
      <c r="A99" s="16"/>
      <c r="B99" s="16"/>
      <c r="C99" s="16"/>
      <c r="D99" s="16"/>
      <c r="E99" s="16"/>
      <c r="F99" s="16"/>
      <c r="G99" s="16"/>
      <c r="H99" s="16"/>
      <c r="I99" s="16"/>
      <c r="J99" s="16"/>
      <c r="K99" s="18"/>
      <c r="L99" s="16"/>
    </row>
    <row r="100" spans="1:12" ht="15.75" customHeight="1">
      <c r="A100" s="16"/>
      <c r="B100" s="16"/>
      <c r="C100" s="16"/>
      <c r="D100" s="16"/>
      <c r="E100" s="16"/>
      <c r="F100" s="16"/>
      <c r="G100" s="16"/>
      <c r="H100" s="16"/>
      <c r="I100" s="16"/>
      <c r="J100" s="16"/>
      <c r="K100" s="18"/>
      <c r="L100" s="16"/>
    </row>
    <row r="101" spans="1:12" ht="15.75" customHeight="1">
      <c r="A101" s="16"/>
      <c r="B101" s="16"/>
      <c r="C101" s="16"/>
      <c r="D101" s="16"/>
      <c r="E101" s="16"/>
      <c r="F101" s="16"/>
      <c r="G101" s="16"/>
      <c r="H101" s="16"/>
      <c r="I101" s="16"/>
      <c r="J101" s="16"/>
      <c r="K101" s="18"/>
      <c r="L101" s="16"/>
    </row>
  </sheetData>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00"/>
  <sheetViews>
    <sheetView showGridLines="0" topLeftCell="C1" zoomScale="90" zoomScaleNormal="90" workbookViewId="0">
      <selection activeCell="D4" sqref="D4"/>
    </sheetView>
  </sheetViews>
  <sheetFormatPr defaultColWidth="12.75" defaultRowHeight="15" customHeight="1"/>
  <cols>
    <col min="1" max="1" width="33.5" customWidth="1"/>
    <col min="2" max="10" width="6.75" customWidth="1"/>
    <col min="11" max="20" width="8.875" customWidth="1"/>
  </cols>
  <sheetData>
    <row r="1" spans="1:20" ht="15.75">
      <c r="A1" s="34"/>
      <c r="B1" s="36"/>
      <c r="C1" s="36"/>
      <c r="D1" s="36"/>
      <c r="E1" s="36"/>
      <c r="F1" s="36"/>
      <c r="G1" s="36"/>
      <c r="H1" s="36"/>
      <c r="I1" s="36"/>
      <c r="J1" s="36"/>
      <c r="K1" s="36"/>
      <c r="L1" s="36"/>
      <c r="M1" s="36"/>
      <c r="N1" s="34"/>
      <c r="O1" s="34"/>
      <c r="P1" s="34"/>
      <c r="Q1" s="34"/>
      <c r="R1" s="34"/>
      <c r="S1" s="34"/>
      <c r="T1" s="34"/>
    </row>
    <row r="2" spans="1:20" ht="15.75">
      <c r="A2" s="38" t="s">
        <v>27</v>
      </c>
      <c r="B2" s="36"/>
      <c r="C2" s="36"/>
      <c r="D2" s="36"/>
      <c r="E2" s="36"/>
      <c r="F2" s="36"/>
      <c r="G2" s="36"/>
      <c r="H2" s="36"/>
      <c r="I2" s="36"/>
      <c r="J2" s="36"/>
      <c r="K2" s="36"/>
      <c r="L2" s="36"/>
      <c r="M2" s="36"/>
      <c r="N2" s="34"/>
      <c r="O2" s="34"/>
      <c r="P2" s="34"/>
      <c r="Q2" s="34"/>
      <c r="R2" s="34"/>
      <c r="S2" s="34"/>
      <c r="T2" s="34"/>
    </row>
    <row r="3" spans="1:20" ht="15.75">
      <c r="A3" s="39" t="s">
        <v>28</v>
      </c>
      <c r="B3" s="40">
        <v>2023</v>
      </c>
      <c r="C3" s="40">
        <f t="shared" ref="C3:I3" si="0">B3+1</f>
        <v>2024</v>
      </c>
      <c r="D3" s="40">
        <f t="shared" si="0"/>
        <v>2025</v>
      </c>
      <c r="E3" s="40">
        <f t="shared" si="0"/>
        <v>2026</v>
      </c>
      <c r="F3" s="40">
        <f t="shared" si="0"/>
        <v>2027</v>
      </c>
      <c r="G3" s="40">
        <f t="shared" si="0"/>
        <v>2028</v>
      </c>
      <c r="H3" s="40">
        <f t="shared" si="0"/>
        <v>2029</v>
      </c>
      <c r="I3" s="40">
        <f t="shared" si="0"/>
        <v>2030</v>
      </c>
      <c r="J3" s="36"/>
      <c r="K3" s="34"/>
      <c r="L3" s="34"/>
      <c r="M3" s="34"/>
      <c r="N3" s="34"/>
      <c r="O3" s="34"/>
      <c r="P3" s="34"/>
      <c r="Q3" s="34"/>
      <c r="R3" s="34"/>
      <c r="S3" s="34"/>
      <c r="T3" s="34"/>
    </row>
    <row r="4" spans="1:20" ht="15.75">
      <c r="A4" s="16" t="s">
        <v>445</v>
      </c>
      <c r="B4" s="41">
        <f>'Business Plan'!C7</f>
        <v>0</v>
      </c>
      <c r="C4" s="41">
        <f>'Business Plan'!D7</f>
        <v>0.49629492830410182</v>
      </c>
      <c r="D4" s="41">
        <f>'Business Plan'!E7</f>
        <v>3.7593411942730555</v>
      </c>
      <c r="E4" s="41">
        <f>'Business Plan'!F7</f>
        <v>22.781044752161822</v>
      </c>
      <c r="F4" s="41">
        <f>'Business Plan'!G7</f>
        <v>69.024860099237998</v>
      </c>
      <c r="G4" s="41">
        <f>'Business Plan'!H7</f>
        <v>156.85511892295628</v>
      </c>
      <c r="H4" s="41">
        <f>'Business Plan'!I7</f>
        <v>316.83951159962993</v>
      </c>
      <c r="I4" s="41">
        <f>'Business Plan'!J7</f>
        <v>600</v>
      </c>
      <c r="J4" s="36"/>
      <c r="K4" s="34"/>
      <c r="L4" s="34"/>
      <c r="M4" s="34"/>
      <c r="N4" s="34"/>
      <c r="O4" s="34"/>
      <c r="P4" s="34"/>
      <c r="Q4" s="34"/>
      <c r="R4" s="34"/>
      <c r="S4" s="34"/>
      <c r="T4" s="34"/>
    </row>
    <row r="5" spans="1:20" ht="15.75">
      <c r="A5" s="38" t="s">
        <v>30</v>
      </c>
      <c r="B5" s="41">
        <f>'Business Plan'!C10</f>
        <v>0</v>
      </c>
      <c r="C5" s="41">
        <f>'Business Plan'!D10</f>
        <v>0</v>
      </c>
      <c r="D5" s="41">
        <f>'Business Plan'!E10</f>
        <v>0</v>
      </c>
      <c r="E5" s="41">
        <f>'Business Plan'!F10</f>
        <v>0.28722400000000003</v>
      </c>
      <c r="F5" s="41">
        <f>'Business Plan'!G10</f>
        <v>1.02948</v>
      </c>
      <c r="G5" s="41">
        <f>'Business Plan'!H10</f>
        <v>2.4288000000000003</v>
      </c>
      <c r="H5" s="41">
        <f>'Business Plan'!I10</f>
        <v>4.508</v>
      </c>
      <c r="I5" s="41">
        <f>'Business Plan'!J10</f>
        <v>7.7797500000000017</v>
      </c>
      <c r="J5" s="36"/>
      <c r="K5" s="34"/>
      <c r="L5" s="42"/>
      <c r="M5" s="42"/>
      <c r="N5" s="42"/>
      <c r="O5" s="42"/>
      <c r="P5" s="42"/>
      <c r="Q5" s="43"/>
      <c r="R5" s="34"/>
      <c r="S5" s="34"/>
      <c r="T5" s="34"/>
    </row>
    <row r="6" spans="1:20" ht="15.75">
      <c r="A6" s="38" t="s">
        <v>31</v>
      </c>
      <c r="B6" s="41">
        <f>'Business Plan'!C8</f>
        <v>4.3538951422800003E-2</v>
      </c>
      <c r="C6" s="41">
        <f>'Business Plan'!D8</f>
        <v>0.92476732822027219</v>
      </c>
      <c r="D6" s="41">
        <f>'Business Plan'!E8</f>
        <v>1.9642058051398581</v>
      </c>
      <c r="E6" s="41">
        <f>'Business Plan'!F8</f>
        <v>4.1719731301170597</v>
      </c>
      <c r="F6" s="41">
        <f>'Business Plan'!G8</f>
        <v>13.291906392552949</v>
      </c>
      <c r="G6" s="41">
        <f>'Business Plan'!H8</f>
        <v>28.232009177782469</v>
      </c>
      <c r="H6" s="41">
        <f>'Business Plan'!I8</f>
        <v>49.97065624467497</v>
      </c>
      <c r="I6" s="41">
        <f>'Business Plan'!J8</f>
        <v>66.336046164806021</v>
      </c>
      <c r="J6" s="36"/>
      <c r="K6" s="34"/>
      <c r="L6" s="34"/>
      <c r="M6" s="34"/>
      <c r="N6" s="34"/>
      <c r="O6" s="34"/>
      <c r="P6" s="34"/>
      <c r="Q6" s="34"/>
      <c r="R6" s="34"/>
      <c r="S6" s="34"/>
      <c r="T6" s="34"/>
    </row>
    <row r="7" spans="1:20" ht="15.75">
      <c r="A7" s="38" t="s">
        <v>32</v>
      </c>
      <c r="B7" s="41">
        <f>'Business Plan'!C9</f>
        <v>0</v>
      </c>
      <c r="C7" s="41">
        <f>'Business Plan'!D9</f>
        <v>0</v>
      </c>
      <c r="D7" s="41">
        <f>'Business Plan'!E9</f>
        <v>0.25554767244391891</v>
      </c>
      <c r="E7" s="41">
        <f>'Business Plan'!F9</f>
        <v>2.0811802443832761</v>
      </c>
      <c r="F7" s="41">
        <f>'Business Plan'!G9</f>
        <v>4.7669433497598925</v>
      </c>
      <c r="G7" s="41">
        <f>'Business Plan'!H9</f>
        <v>8.627108142321017</v>
      </c>
      <c r="H7" s="41">
        <f>'Business Plan'!I9</f>
        <v>13.722493888879365</v>
      </c>
      <c r="I7" s="41">
        <f>'Business Plan'!J9</f>
        <v>17.461873473598992</v>
      </c>
      <c r="J7" s="36"/>
      <c r="K7" s="34"/>
      <c r="L7" s="42"/>
      <c r="M7" s="42"/>
      <c r="N7" s="42"/>
      <c r="O7" s="42"/>
      <c r="P7" s="42"/>
      <c r="Q7" s="43"/>
      <c r="R7" s="34"/>
      <c r="S7" s="34"/>
      <c r="T7" s="34"/>
    </row>
    <row r="8" spans="1:20" ht="15.75">
      <c r="A8" s="44" t="s">
        <v>33</v>
      </c>
      <c r="B8" s="45">
        <f t="shared" ref="B8:I8" si="1">SUM(B4:B7)</f>
        <v>4.3538951422800003E-2</v>
      </c>
      <c r="C8" s="45">
        <f t="shared" si="1"/>
        <v>1.421062256524374</v>
      </c>
      <c r="D8" s="45">
        <f t="shared" si="1"/>
        <v>5.9790946718568332</v>
      </c>
      <c r="E8" s="45">
        <f t="shared" si="1"/>
        <v>29.321422126662156</v>
      </c>
      <c r="F8" s="45">
        <f t="shared" si="1"/>
        <v>88.113189841550849</v>
      </c>
      <c r="G8" s="45">
        <f t="shared" si="1"/>
        <v>196.14303624305975</v>
      </c>
      <c r="H8" s="45">
        <f t="shared" si="1"/>
        <v>385.04066173318421</v>
      </c>
      <c r="I8" s="45">
        <f t="shared" si="1"/>
        <v>691.57766963840504</v>
      </c>
      <c r="J8" s="36"/>
      <c r="K8" s="34"/>
      <c r="L8" s="34"/>
      <c r="M8" s="34"/>
      <c r="N8" s="34"/>
      <c r="O8" s="34"/>
      <c r="P8" s="34"/>
      <c r="Q8" s="34"/>
      <c r="R8" s="34"/>
      <c r="S8" s="34"/>
      <c r="T8" s="34"/>
    </row>
    <row r="9" spans="1:20" ht="15.75">
      <c r="A9" s="38"/>
      <c r="B9" s="46"/>
      <c r="C9" s="46"/>
      <c r="D9" s="46"/>
      <c r="E9" s="46"/>
      <c r="F9" s="46"/>
      <c r="G9" s="46"/>
      <c r="H9" s="46"/>
      <c r="I9" s="46"/>
      <c r="J9" s="36"/>
      <c r="K9" s="36"/>
      <c r="L9" s="36"/>
      <c r="M9" s="36"/>
      <c r="N9" s="34"/>
      <c r="O9" s="34"/>
      <c r="P9" s="34"/>
      <c r="Q9" s="34"/>
      <c r="R9" s="34"/>
      <c r="S9" s="34"/>
      <c r="T9" s="34"/>
    </row>
    <row r="10" spans="1:20" ht="15.75">
      <c r="A10" s="38" t="s">
        <v>34</v>
      </c>
      <c r="B10" s="47">
        <f>'Business Plan'!C13</f>
        <v>0</v>
      </c>
      <c r="C10" s="47">
        <f>'Business Plan'!D13</f>
        <v>0</v>
      </c>
      <c r="D10" s="47">
        <f>'Business Plan'!E13</f>
        <v>0.48534114491853136</v>
      </c>
      <c r="E10" s="47">
        <f>'Business Plan'!F13</f>
        <v>0.25</v>
      </c>
      <c r="F10" s="47">
        <f>'Business Plan'!G13</f>
        <v>0.35717405845273414</v>
      </c>
      <c r="G10" s="47">
        <f>'Business Plan'!H13</f>
        <v>0.29751654184817311</v>
      </c>
      <c r="H10" s="47">
        <f>'Business Plan'!I13</f>
        <v>0.25142541612131425</v>
      </c>
      <c r="I10" s="47">
        <f>'Business Plan'!J13</f>
        <v>0.21366237118901854</v>
      </c>
      <c r="J10" s="36"/>
      <c r="K10" s="36"/>
      <c r="L10" s="36"/>
      <c r="M10" s="36"/>
      <c r="N10" s="34"/>
      <c r="O10" s="34"/>
      <c r="P10" s="34"/>
      <c r="Q10" s="34"/>
      <c r="R10" s="34"/>
      <c r="S10" s="34"/>
      <c r="T10" s="34"/>
    </row>
    <row r="11" spans="1:20" ht="15.75">
      <c r="A11" s="38" t="s">
        <v>35</v>
      </c>
      <c r="B11" s="41">
        <f>'Business Plan'!C14</f>
        <v>0</v>
      </c>
      <c r="C11" s="41">
        <f>'Business Plan'!D14</f>
        <v>0</v>
      </c>
      <c r="D11" s="41">
        <f>'Business Plan'!E14</f>
        <v>2.9019006536152858</v>
      </c>
      <c r="E11" s="41">
        <f>'Business Plan'!F14</f>
        <v>7.3303555316655391</v>
      </c>
      <c r="F11" s="41">
        <f>'Business Plan'!G14</f>
        <v>31.471745618922942</v>
      </c>
      <c r="G11" s="41">
        <f>'Business Plan'!H14</f>
        <v>58.355797850636023</v>
      </c>
      <c r="H11" s="41">
        <f>'Business Plan'!I14</f>
        <v>96.809008599892039</v>
      </c>
      <c r="I11" s="41">
        <f>'Business Plan'!J14</f>
        <v>147.76412475631733</v>
      </c>
      <c r="J11" s="36"/>
      <c r="K11" s="36"/>
      <c r="L11" s="36"/>
      <c r="M11" s="36"/>
      <c r="N11" s="34"/>
      <c r="O11" s="34"/>
      <c r="P11" s="34"/>
      <c r="Q11" s="34"/>
      <c r="R11" s="34"/>
      <c r="S11" s="34"/>
      <c r="T11" s="34"/>
    </row>
    <row r="12" spans="1:20" ht="15.75">
      <c r="A12" s="44" t="s">
        <v>55</v>
      </c>
      <c r="B12" s="45">
        <f t="shared" ref="B12:I12" si="2">B8-B11</f>
        <v>4.3538951422800003E-2</v>
      </c>
      <c r="C12" s="45">
        <f t="shared" si="2"/>
        <v>1.421062256524374</v>
      </c>
      <c r="D12" s="45">
        <f t="shared" si="2"/>
        <v>3.0771940182415474</v>
      </c>
      <c r="E12" s="45">
        <f t="shared" si="2"/>
        <v>21.991066594996617</v>
      </c>
      <c r="F12" s="45">
        <f t="shared" si="2"/>
        <v>56.641444222627911</v>
      </c>
      <c r="G12" s="45">
        <f t="shared" si="2"/>
        <v>137.78723839242372</v>
      </c>
      <c r="H12" s="45">
        <f t="shared" si="2"/>
        <v>288.23165313329218</v>
      </c>
      <c r="I12" s="45">
        <f t="shared" si="2"/>
        <v>543.81354488208774</v>
      </c>
      <c r="J12" s="36"/>
      <c r="K12" s="36"/>
      <c r="L12" s="36"/>
      <c r="M12" s="36"/>
      <c r="N12" s="34"/>
      <c r="O12" s="34"/>
      <c r="P12" s="34"/>
      <c r="Q12" s="34"/>
      <c r="R12" s="34"/>
      <c r="S12" s="34"/>
      <c r="T12" s="34"/>
    </row>
    <row r="13" spans="1:20" ht="15.75">
      <c r="A13" s="38"/>
      <c r="B13" s="46"/>
      <c r="C13" s="46"/>
      <c r="D13" s="46"/>
      <c r="E13" s="46"/>
      <c r="F13" s="46"/>
      <c r="G13" s="46"/>
      <c r="H13" s="46"/>
      <c r="I13" s="46"/>
      <c r="J13" s="36"/>
      <c r="K13" s="36"/>
      <c r="L13" s="36"/>
      <c r="M13" s="36"/>
      <c r="N13" s="34"/>
      <c r="O13" s="34"/>
      <c r="P13" s="34"/>
      <c r="Q13" s="34"/>
      <c r="R13" s="34"/>
      <c r="S13" s="34"/>
      <c r="T13" s="34"/>
    </row>
    <row r="14" spans="1:20" ht="15.75">
      <c r="A14" s="38" t="s">
        <v>37</v>
      </c>
      <c r="B14" s="48">
        <f>'Business Plan'!C17</f>
        <v>0.7387969350000001</v>
      </c>
      <c r="C14" s="48">
        <f>'Business Plan'!D17</f>
        <v>2.5885108050000003</v>
      </c>
      <c r="D14" s="48">
        <f>'Business Plan'!E17</f>
        <v>1.7937284015570498</v>
      </c>
      <c r="E14" s="48">
        <f>'Business Plan'!F17</f>
        <v>8.7964266379986462</v>
      </c>
      <c r="F14" s="48">
        <f>'Business Plan'!G17</f>
        <v>26.433956952465255</v>
      </c>
      <c r="G14" s="48">
        <f>'Business Plan'!H17</f>
        <v>58.842910872917926</v>
      </c>
      <c r="H14" s="48">
        <f>'Business Plan'!I17</f>
        <v>115.51219851995526</v>
      </c>
      <c r="I14" s="48">
        <f>'Business Plan'!J17</f>
        <v>207.47330089152152</v>
      </c>
      <c r="J14" s="36"/>
      <c r="K14" s="36"/>
      <c r="L14" s="36"/>
      <c r="M14" s="36"/>
      <c r="N14" s="34"/>
      <c r="O14" s="34"/>
      <c r="P14" s="34"/>
      <c r="Q14" s="34"/>
      <c r="R14" s="34"/>
      <c r="S14" s="34"/>
      <c r="T14" s="34"/>
    </row>
    <row r="15" spans="1:20" ht="15.75">
      <c r="A15" s="38" t="s">
        <v>38</v>
      </c>
      <c r="B15" s="48">
        <f>'Business Plan'!C18</f>
        <v>0.71</v>
      </c>
      <c r="C15" s="48">
        <f>'Business Plan'!D18</f>
        <v>2.3149999999999999</v>
      </c>
      <c r="D15" s="48">
        <f>'Business Plan'!E18</f>
        <v>2.8937499999999998</v>
      </c>
      <c r="E15" s="48">
        <f>'Business Plan'!F18</f>
        <v>4.3406249999999993</v>
      </c>
      <c r="F15" s="48">
        <f>'Business Plan'!G18</f>
        <v>8.6812499999999986</v>
      </c>
      <c r="G15" s="48">
        <f>'Business Plan'!H18</f>
        <v>17.362499999999997</v>
      </c>
      <c r="H15" s="48">
        <f>'Business Plan'!I18</f>
        <v>17.362499999999997</v>
      </c>
      <c r="I15" s="48">
        <f>'Business Plan'!J18</f>
        <v>17.362499999999997</v>
      </c>
      <c r="J15" s="36"/>
      <c r="K15" s="36"/>
      <c r="L15" s="36"/>
      <c r="M15" s="36"/>
      <c r="N15" s="34"/>
      <c r="O15" s="34"/>
      <c r="P15" s="34"/>
      <c r="Q15" s="34"/>
      <c r="R15" s="34"/>
      <c r="S15" s="34"/>
      <c r="T15" s="34"/>
    </row>
    <row r="16" spans="1:20" ht="15.75">
      <c r="A16" s="44" t="s">
        <v>39</v>
      </c>
      <c r="B16" s="49">
        <f t="shared" ref="B16:I16" si="3">B12-B14-B15</f>
        <v>-1.4052579835772001</v>
      </c>
      <c r="C16" s="49">
        <f t="shared" si="3"/>
        <v>-3.4824485484756265</v>
      </c>
      <c r="D16" s="49">
        <f t="shared" si="3"/>
        <v>-1.6102843833155023</v>
      </c>
      <c r="E16" s="45">
        <f t="shared" si="3"/>
        <v>8.8540149569979718</v>
      </c>
      <c r="F16" s="45">
        <f t="shared" si="3"/>
        <v>21.526237270162657</v>
      </c>
      <c r="G16" s="45">
        <f t="shared" si="3"/>
        <v>61.581827519505794</v>
      </c>
      <c r="H16" s="45">
        <f t="shared" si="3"/>
        <v>155.35695461333694</v>
      </c>
      <c r="I16" s="45">
        <f t="shared" si="3"/>
        <v>318.97774399056624</v>
      </c>
      <c r="J16" s="36"/>
      <c r="K16" s="36"/>
      <c r="L16" s="36"/>
      <c r="M16" s="36"/>
      <c r="N16" s="34"/>
      <c r="O16" s="34"/>
      <c r="P16" s="34"/>
      <c r="Q16" s="34"/>
      <c r="R16" s="34"/>
      <c r="S16" s="34"/>
      <c r="T16" s="34"/>
    </row>
    <row r="17" spans="1:20" ht="15.75">
      <c r="A17" s="38"/>
      <c r="B17" s="46"/>
      <c r="C17" s="46"/>
      <c r="D17" s="46"/>
      <c r="E17" s="46"/>
      <c r="F17" s="46"/>
      <c r="G17" s="46"/>
      <c r="H17" s="46"/>
      <c r="I17" s="46"/>
      <c r="J17" s="46"/>
      <c r="K17" s="36"/>
      <c r="L17" s="36"/>
      <c r="M17" s="36"/>
      <c r="N17" s="34"/>
      <c r="O17" s="34"/>
      <c r="P17" s="34"/>
      <c r="Q17" s="34"/>
      <c r="R17" s="34"/>
      <c r="S17" s="34"/>
      <c r="T17" s="34"/>
    </row>
    <row r="18" spans="1:20" ht="15.75">
      <c r="A18" s="38"/>
      <c r="B18" s="46"/>
      <c r="C18" s="46"/>
      <c r="D18" s="46"/>
      <c r="E18" s="46"/>
      <c r="F18" s="46"/>
      <c r="G18" s="46"/>
      <c r="H18" s="46"/>
      <c r="I18" s="46"/>
      <c r="J18" s="46"/>
      <c r="K18" s="36"/>
      <c r="L18" s="36"/>
      <c r="M18" s="36"/>
      <c r="N18" s="34"/>
      <c r="O18" s="34"/>
      <c r="P18" s="34"/>
      <c r="Q18" s="34"/>
      <c r="R18" s="34"/>
      <c r="S18" s="34"/>
      <c r="T18" s="34"/>
    </row>
    <row r="19" spans="1:20" ht="15.75">
      <c r="A19" s="34"/>
      <c r="B19" s="42"/>
      <c r="C19" s="42"/>
      <c r="D19" s="42"/>
      <c r="E19" s="42"/>
      <c r="F19" s="42"/>
      <c r="G19" s="42"/>
      <c r="H19" s="42"/>
      <c r="I19" s="42"/>
      <c r="J19" s="42"/>
      <c r="K19" s="34"/>
      <c r="L19" s="34"/>
      <c r="M19" s="34"/>
      <c r="N19" s="34"/>
      <c r="O19" s="34"/>
      <c r="P19" s="34"/>
      <c r="Q19" s="34"/>
      <c r="R19" s="34"/>
      <c r="S19" s="34"/>
      <c r="T19" s="34"/>
    </row>
    <row r="20" spans="1:20" ht="15.75">
      <c r="A20" s="34"/>
      <c r="B20" s="36"/>
      <c r="C20" s="36"/>
      <c r="D20" s="36"/>
      <c r="E20" s="36"/>
      <c r="F20" s="36"/>
      <c r="G20" s="36"/>
      <c r="H20" s="36"/>
      <c r="I20" s="36"/>
      <c r="J20" s="36"/>
      <c r="K20" s="34"/>
      <c r="L20" s="34"/>
      <c r="M20" s="34"/>
      <c r="N20" s="34"/>
      <c r="O20" s="34"/>
      <c r="P20" s="34"/>
      <c r="Q20" s="34"/>
      <c r="R20" s="34"/>
      <c r="S20" s="34"/>
      <c r="T20" s="34"/>
    </row>
    <row r="21" spans="1:20" ht="15.75" customHeight="1">
      <c r="A21" s="34"/>
      <c r="B21" s="36"/>
      <c r="C21" s="36"/>
      <c r="D21" s="36"/>
      <c r="E21" s="36"/>
      <c r="F21" s="36"/>
      <c r="G21" s="36"/>
      <c r="H21" s="36"/>
      <c r="I21" s="36"/>
      <c r="J21" s="36"/>
      <c r="K21" s="36"/>
      <c r="L21" s="36"/>
      <c r="M21" s="36"/>
      <c r="N21" s="34"/>
      <c r="O21" s="34"/>
      <c r="P21" s="34"/>
      <c r="Q21" s="34"/>
      <c r="R21" s="34"/>
      <c r="S21" s="34"/>
      <c r="T21" s="34"/>
    </row>
    <row r="22" spans="1:20" ht="15.75" customHeight="1">
      <c r="A22" s="34"/>
      <c r="B22" s="36"/>
      <c r="C22" s="36"/>
      <c r="D22" s="36"/>
      <c r="E22" s="36"/>
      <c r="F22" s="36"/>
      <c r="G22" s="36"/>
      <c r="H22" s="36"/>
      <c r="I22" s="36"/>
      <c r="J22" s="36"/>
      <c r="K22" s="36"/>
      <c r="L22" s="36"/>
      <c r="M22" s="36"/>
      <c r="N22" s="34"/>
      <c r="O22" s="34"/>
      <c r="P22" s="34"/>
      <c r="Q22" s="34"/>
      <c r="R22" s="34"/>
      <c r="S22" s="34"/>
      <c r="T22" s="34"/>
    </row>
    <row r="23" spans="1:20" ht="15.75" customHeight="1">
      <c r="A23" s="34"/>
      <c r="B23" s="36"/>
      <c r="C23" s="36"/>
      <c r="D23" s="36"/>
      <c r="E23" s="36"/>
      <c r="F23" s="36"/>
      <c r="G23" s="36"/>
      <c r="H23" s="36"/>
      <c r="I23" s="36"/>
      <c r="J23" s="36"/>
      <c r="K23" s="36"/>
      <c r="L23" s="36"/>
      <c r="M23" s="36"/>
      <c r="N23" s="34"/>
      <c r="O23" s="34"/>
      <c r="P23" s="34"/>
      <c r="Q23" s="34"/>
      <c r="R23" s="34"/>
      <c r="S23" s="34"/>
      <c r="T23" s="34"/>
    </row>
    <row r="24" spans="1:20" ht="15.75" customHeight="1">
      <c r="A24" s="34"/>
      <c r="B24" s="36"/>
      <c r="C24" s="36"/>
      <c r="D24" s="36"/>
      <c r="E24" s="36"/>
      <c r="F24" s="36"/>
      <c r="G24" s="36"/>
      <c r="H24" s="36"/>
      <c r="I24" s="36"/>
      <c r="J24" s="36"/>
      <c r="K24" s="36"/>
      <c r="L24" s="36"/>
      <c r="M24" s="36"/>
      <c r="N24" s="34"/>
      <c r="O24" s="34"/>
      <c r="P24" s="34"/>
      <c r="Q24" s="34"/>
      <c r="R24" s="34"/>
      <c r="S24" s="34"/>
      <c r="T24" s="34"/>
    </row>
    <row r="25" spans="1:20" ht="15.75" customHeight="1">
      <c r="A25" s="34"/>
      <c r="B25" s="36"/>
      <c r="C25" s="36"/>
      <c r="D25" s="36"/>
      <c r="E25" s="36"/>
      <c r="F25" s="36"/>
      <c r="G25" s="36"/>
      <c r="H25" s="36"/>
      <c r="I25" s="36"/>
      <c r="J25" s="36"/>
      <c r="K25" s="36"/>
      <c r="L25" s="36"/>
      <c r="M25" s="36"/>
      <c r="N25" s="34"/>
      <c r="O25" s="34"/>
      <c r="P25" s="34"/>
      <c r="Q25" s="34"/>
      <c r="R25" s="34"/>
      <c r="S25" s="34"/>
      <c r="T25" s="34"/>
    </row>
    <row r="26" spans="1:20" ht="15.75" customHeight="1">
      <c r="A26" s="34"/>
      <c r="B26" s="36"/>
      <c r="C26" s="36"/>
      <c r="D26" s="36"/>
      <c r="E26" s="36"/>
      <c r="F26" s="36"/>
      <c r="G26" s="36"/>
      <c r="H26" s="36"/>
      <c r="I26" s="36"/>
      <c r="J26" s="36"/>
      <c r="K26" s="36"/>
      <c r="L26" s="36"/>
      <c r="M26" s="36"/>
      <c r="N26" s="34"/>
      <c r="O26" s="34"/>
      <c r="P26" s="34"/>
      <c r="Q26" s="34"/>
      <c r="R26" s="34"/>
      <c r="S26" s="34"/>
      <c r="T26" s="34"/>
    </row>
    <row r="27" spans="1:20" ht="15.75" customHeight="1">
      <c r="A27" s="34"/>
      <c r="B27" s="36"/>
      <c r="C27" s="36"/>
      <c r="D27" s="36"/>
      <c r="E27" s="36"/>
      <c r="F27" s="36"/>
      <c r="G27" s="36"/>
      <c r="H27" s="36"/>
      <c r="I27" s="36"/>
      <c r="J27" s="36"/>
      <c r="K27" s="36"/>
      <c r="L27" s="36"/>
      <c r="M27" s="36"/>
      <c r="N27" s="34"/>
      <c r="O27" s="34"/>
      <c r="P27" s="34"/>
      <c r="Q27" s="34"/>
      <c r="R27" s="34"/>
      <c r="S27" s="34"/>
      <c r="T27" s="34"/>
    </row>
    <row r="28" spans="1:20" ht="15.75" customHeight="1">
      <c r="A28" s="34"/>
      <c r="B28" s="36"/>
      <c r="C28" s="36"/>
      <c r="D28" s="36"/>
      <c r="E28" s="36"/>
      <c r="F28" s="36"/>
      <c r="G28" s="36"/>
      <c r="H28" s="36"/>
      <c r="I28" s="36"/>
      <c r="J28" s="36"/>
      <c r="K28" s="36"/>
      <c r="L28" s="36"/>
      <c r="M28" s="36"/>
      <c r="N28" s="34"/>
      <c r="O28" s="34"/>
      <c r="P28" s="34"/>
      <c r="Q28" s="34"/>
      <c r="R28" s="34"/>
      <c r="S28" s="34"/>
      <c r="T28" s="34"/>
    </row>
    <row r="29" spans="1:20" ht="15.75" customHeight="1">
      <c r="A29" s="34"/>
      <c r="B29" s="36"/>
      <c r="C29" s="36"/>
      <c r="D29" s="36"/>
      <c r="E29" s="36"/>
      <c r="F29" s="36"/>
      <c r="G29" s="36"/>
      <c r="H29" s="36"/>
      <c r="I29" s="36"/>
      <c r="J29" s="36"/>
      <c r="K29" s="36"/>
      <c r="L29" s="36"/>
      <c r="M29" s="36"/>
      <c r="N29" s="34"/>
      <c r="O29" s="34"/>
      <c r="P29" s="34"/>
      <c r="Q29" s="34"/>
      <c r="R29" s="34"/>
      <c r="S29" s="34"/>
      <c r="T29" s="34"/>
    </row>
    <row r="30" spans="1:20" ht="15.75" customHeight="1">
      <c r="A30" s="34"/>
      <c r="B30" s="36"/>
      <c r="C30" s="36"/>
      <c r="D30" s="36"/>
      <c r="E30" s="36"/>
      <c r="F30" s="36"/>
      <c r="G30" s="36"/>
      <c r="H30" s="36"/>
      <c r="I30" s="36"/>
      <c r="J30" s="36"/>
      <c r="K30" s="36"/>
      <c r="L30" s="36"/>
      <c r="M30" s="36"/>
      <c r="N30" s="34"/>
      <c r="O30" s="34"/>
      <c r="P30" s="34"/>
      <c r="Q30" s="34"/>
      <c r="R30" s="34"/>
      <c r="S30" s="34"/>
      <c r="T30" s="34"/>
    </row>
    <row r="31" spans="1:20" ht="15.75" customHeight="1">
      <c r="A31" s="34"/>
      <c r="B31" s="36"/>
      <c r="C31" s="36"/>
      <c r="D31" s="36"/>
      <c r="E31" s="36"/>
      <c r="F31" s="36"/>
      <c r="G31" s="36"/>
      <c r="H31" s="36"/>
      <c r="I31" s="36"/>
      <c r="J31" s="36"/>
      <c r="K31" s="36"/>
      <c r="L31" s="36"/>
      <c r="M31" s="36"/>
      <c r="N31" s="34"/>
      <c r="O31" s="34"/>
      <c r="P31" s="34"/>
      <c r="Q31" s="34"/>
      <c r="R31" s="34"/>
      <c r="S31" s="34"/>
      <c r="T31" s="34"/>
    </row>
    <row r="32" spans="1:20" ht="15.75" customHeight="1">
      <c r="A32" s="34"/>
      <c r="B32" s="36"/>
      <c r="C32" s="36"/>
      <c r="D32" s="36"/>
      <c r="E32" s="36"/>
      <c r="F32" s="36"/>
      <c r="G32" s="36"/>
      <c r="H32" s="36"/>
      <c r="I32" s="36"/>
      <c r="J32" s="36"/>
      <c r="K32" s="36"/>
      <c r="L32" s="36"/>
      <c r="M32" s="36"/>
      <c r="N32" s="34"/>
      <c r="O32" s="34"/>
      <c r="P32" s="34"/>
      <c r="Q32" s="34"/>
      <c r="R32" s="34"/>
      <c r="S32" s="34"/>
      <c r="T32" s="34"/>
    </row>
    <row r="33" spans="1:20" ht="15.75" customHeight="1">
      <c r="A33" s="34"/>
      <c r="B33" s="36"/>
      <c r="C33" s="36"/>
      <c r="D33" s="36"/>
      <c r="E33" s="36"/>
      <c r="F33" s="36"/>
      <c r="G33" s="36"/>
      <c r="H33" s="36"/>
      <c r="I33" s="36"/>
      <c r="J33" s="36"/>
      <c r="K33" s="36"/>
      <c r="L33" s="36"/>
      <c r="M33" s="36"/>
      <c r="N33" s="34"/>
      <c r="O33" s="34"/>
      <c r="P33" s="34"/>
      <c r="Q33" s="34"/>
      <c r="R33" s="34"/>
      <c r="S33" s="34"/>
      <c r="T33" s="34"/>
    </row>
    <row r="34" spans="1:20" ht="15.75" customHeight="1">
      <c r="A34" s="34"/>
      <c r="B34" s="36"/>
      <c r="C34" s="36"/>
      <c r="D34" s="36"/>
      <c r="E34" s="36"/>
      <c r="F34" s="36"/>
      <c r="G34" s="36"/>
      <c r="H34" s="36"/>
      <c r="I34" s="36"/>
      <c r="J34" s="36"/>
      <c r="K34" s="36"/>
      <c r="L34" s="36"/>
      <c r="M34" s="36"/>
      <c r="N34" s="34"/>
      <c r="O34" s="34"/>
      <c r="P34" s="34"/>
      <c r="Q34" s="34"/>
      <c r="R34" s="34"/>
      <c r="S34" s="34"/>
      <c r="T34" s="34"/>
    </row>
    <row r="35" spans="1:20" ht="15.75" customHeight="1">
      <c r="A35" s="34"/>
      <c r="B35" s="36"/>
      <c r="C35" s="36"/>
      <c r="D35" s="36"/>
      <c r="E35" s="36"/>
      <c r="F35" s="36"/>
      <c r="G35" s="36"/>
      <c r="H35" s="36"/>
      <c r="I35" s="36"/>
      <c r="J35" s="36"/>
      <c r="K35" s="36"/>
      <c r="L35" s="36"/>
      <c r="M35" s="36"/>
      <c r="N35" s="34"/>
      <c r="O35" s="34"/>
      <c r="P35" s="34"/>
      <c r="Q35" s="34"/>
      <c r="R35" s="34"/>
      <c r="S35" s="34"/>
      <c r="T35" s="34"/>
    </row>
    <row r="36" spans="1:20" ht="15.75" customHeight="1">
      <c r="A36" s="34"/>
      <c r="B36" s="36"/>
      <c r="C36" s="36"/>
      <c r="D36" s="36"/>
      <c r="E36" s="36"/>
      <c r="F36" s="36"/>
      <c r="G36" s="36"/>
      <c r="H36" s="36"/>
      <c r="I36" s="36"/>
      <c r="J36" s="36"/>
      <c r="K36" s="36"/>
      <c r="L36" s="36"/>
      <c r="M36" s="36"/>
      <c r="N36" s="34"/>
      <c r="O36" s="34"/>
      <c r="P36" s="34"/>
      <c r="Q36" s="34"/>
      <c r="R36" s="34"/>
      <c r="S36" s="34"/>
      <c r="T36" s="34"/>
    </row>
    <row r="37" spans="1:20" ht="15.75" customHeight="1">
      <c r="A37" s="34"/>
      <c r="B37" s="36"/>
      <c r="C37" s="36"/>
      <c r="D37" s="36"/>
      <c r="E37" s="36"/>
      <c r="F37" s="36"/>
      <c r="G37" s="36"/>
      <c r="H37" s="36"/>
      <c r="I37" s="36"/>
      <c r="J37" s="36"/>
      <c r="K37" s="36"/>
      <c r="L37" s="36"/>
      <c r="M37" s="36"/>
      <c r="N37" s="34"/>
      <c r="O37" s="34"/>
      <c r="P37" s="34"/>
      <c r="Q37" s="34"/>
      <c r="R37" s="34"/>
      <c r="S37" s="34"/>
      <c r="T37" s="34"/>
    </row>
    <row r="38" spans="1:20" ht="15.75" customHeight="1">
      <c r="A38" s="34"/>
      <c r="B38" s="36"/>
      <c r="C38" s="36"/>
      <c r="D38" s="36"/>
      <c r="E38" s="36"/>
      <c r="F38" s="36"/>
      <c r="G38" s="36"/>
      <c r="H38" s="36"/>
      <c r="I38" s="36"/>
      <c r="J38" s="36"/>
      <c r="K38" s="36"/>
      <c r="L38" s="36"/>
      <c r="M38" s="36"/>
      <c r="N38" s="34"/>
      <c r="O38" s="34"/>
      <c r="P38" s="34"/>
      <c r="Q38" s="34"/>
      <c r="R38" s="34"/>
      <c r="S38" s="34"/>
      <c r="T38" s="34"/>
    </row>
    <row r="39" spans="1:20" ht="15.75" customHeight="1">
      <c r="A39" s="34"/>
      <c r="B39" s="36"/>
      <c r="C39" s="36"/>
      <c r="D39" s="36"/>
      <c r="E39" s="36"/>
      <c r="F39" s="36"/>
      <c r="G39" s="36"/>
      <c r="H39" s="36"/>
      <c r="I39" s="36"/>
      <c r="J39" s="36"/>
      <c r="K39" s="36"/>
      <c r="L39" s="36"/>
      <c r="M39" s="36"/>
      <c r="N39" s="34"/>
      <c r="O39" s="34"/>
      <c r="P39" s="34"/>
      <c r="Q39" s="34"/>
      <c r="R39" s="34"/>
      <c r="S39" s="34"/>
      <c r="T39" s="34"/>
    </row>
    <row r="40" spans="1:20" ht="15.75" customHeight="1">
      <c r="A40" s="34"/>
      <c r="B40" s="36"/>
      <c r="C40" s="36"/>
      <c r="D40" s="36"/>
      <c r="E40" s="36"/>
      <c r="F40" s="36"/>
      <c r="G40" s="36"/>
      <c r="H40" s="36"/>
      <c r="I40" s="36"/>
      <c r="J40" s="36"/>
      <c r="K40" s="36"/>
      <c r="L40" s="36"/>
      <c r="M40" s="36"/>
      <c r="N40" s="34"/>
      <c r="O40" s="34"/>
      <c r="P40" s="34"/>
      <c r="Q40" s="34"/>
      <c r="R40" s="34"/>
      <c r="S40" s="34"/>
      <c r="T40" s="34"/>
    </row>
    <row r="41" spans="1:20" ht="15.75" customHeight="1">
      <c r="A41" s="34"/>
      <c r="B41" s="36"/>
      <c r="C41" s="36"/>
      <c r="D41" s="36"/>
      <c r="E41" s="36"/>
      <c r="F41" s="36"/>
      <c r="G41" s="36"/>
      <c r="H41" s="36"/>
      <c r="I41" s="36"/>
      <c r="J41" s="36"/>
      <c r="K41" s="36"/>
      <c r="L41" s="36"/>
      <c r="M41" s="36"/>
      <c r="N41" s="34"/>
      <c r="O41" s="34"/>
      <c r="P41" s="34"/>
      <c r="Q41" s="34"/>
      <c r="R41" s="34"/>
      <c r="S41" s="34"/>
      <c r="T41" s="34"/>
    </row>
    <row r="42" spans="1:20" ht="15.75" customHeight="1">
      <c r="A42" s="34"/>
      <c r="B42" s="36"/>
      <c r="C42" s="36"/>
      <c r="D42" s="36"/>
      <c r="E42" s="36"/>
      <c r="F42" s="36"/>
      <c r="G42" s="36"/>
      <c r="H42" s="36"/>
      <c r="I42" s="36"/>
      <c r="J42" s="36"/>
      <c r="K42" s="36"/>
      <c r="L42" s="36"/>
      <c r="M42" s="36"/>
      <c r="N42" s="34"/>
      <c r="O42" s="34"/>
      <c r="P42" s="34"/>
      <c r="Q42" s="34"/>
      <c r="R42" s="34"/>
      <c r="S42" s="34"/>
      <c r="T42" s="34"/>
    </row>
    <row r="43" spans="1:20" ht="15.75" customHeight="1">
      <c r="A43" s="34"/>
      <c r="B43" s="36"/>
      <c r="C43" s="36"/>
      <c r="D43" s="36"/>
      <c r="E43" s="36"/>
      <c r="F43" s="36"/>
      <c r="G43" s="36"/>
      <c r="H43" s="36"/>
      <c r="I43" s="36"/>
      <c r="J43" s="36"/>
      <c r="K43" s="36"/>
      <c r="L43" s="36"/>
      <c r="M43" s="36"/>
      <c r="N43" s="34"/>
      <c r="O43" s="34"/>
      <c r="P43" s="34"/>
      <c r="Q43" s="34"/>
      <c r="R43" s="34"/>
      <c r="S43" s="34"/>
      <c r="T43" s="34"/>
    </row>
    <row r="44" spans="1:20" ht="15.75" customHeight="1">
      <c r="A44" s="34"/>
      <c r="B44" s="36"/>
      <c r="C44" s="36"/>
      <c r="D44" s="36"/>
      <c r="E44" s="36"/>
      <c r="F44" s="36"/>
      <c r="G44" s="36"/>
      <c r="H44" s="36"/>
      <c r="I44" s="36"/>
      <c r="J44" s="36"/>
      <c r="K44" s="36"/>
      <c r="L44" s="36"/>
      <c r="M44" s="36"/>
      <c r="N44" s="34"/>
      <c r="O44" s="34"/>
      <c r="P44" s="34"/>
      <c r="Q44" s="34"/>
      <c r="R44" s="34"/>
      <c r="S44" s="34"/>
      <c r="T44" s="34"/>
    </row>
    <row r="45" spans="1:20" ht="15.75" customHeight="1">
      <c r="A45" s="34"/>
      <c r="B45" s="36"/>
      <c r="C45" s="36"/>
      <c r="D45" s="36"/>
      <c r="E45" s="36"/>
      <c r="F45" s="36"/>
      <c r="G45" s="36"/>
      <c r="H45" s="36"/>
      <c r="I45" s="36"/>
      <c r="J45" s="36"/>
      <c r="K45" s="36"/>
      <c r="L45" s="36"/>
      <c r="M45" s="36"/>
      <c r="N45" s="34"/>
      <c r="O45" s="34"/>
      <c r="P45" s="34"/>
      <c r="Q45" s="34"/>
      <c r="R45" s="34"/>
      <c r="S45" s="34"/>
      <c r="T45" s="34"/>
    </row>
    <row r="46" spans="1:20" ht="15.75" customHeight="1">
      <c r="A46" s="34"/>
      <c r="B46" s="36"/>
      <c r="C46" s="36"/>
      <c r="D46" s="36"/>
      <c r="E46" s="36"/>
      <c r="F46" s="36"/>
      <c r="G46" s="36"/>
      <c r="H46" s="36"/>
      <c r="I46" s="36"/>
      <c r="J46" s="36"/>
      <c r="K46" s="36"/>
      <c r="L46" s="36"/>
      <c r="M46" s="36"/>
      <c r="N46" s="34"/>
      <c r="O46" s="34"/>
      <c r="P46" s="34"/>
      <c r="Q46" s="34"/>
      <c r="R46" s="34"/>
      <c r="S46" s="34"/>
      <c r="T46" s="34"/>
    </row>
    <row r="47" spans="1:20" ht="15.75" customHeight="1">
      <c r="A47" s="34"/>
      <c r="B47" s="36"/>
      <c r="C47" s="36"/>
      <c r="D47" s="36"/>
      <c r="E47" s="36"/>
      <c r="F47" s="36"/>
      <c r="G47" s="36"/>
      <c r="H47" s="36"/>
      <c r="I47" s="36"/>
      <c r="J47" s="36"/>
      <c r="K47" s="36"/>
      <c r="L47" s="36"/>
      <c r="M47" s="36"/>
      <c r="N47" s="34"/>
      <c r="O47" s="34"/>
      <c r="P47" s="34"/>
      <c r="Q47" s="34"/>
      <c r="R47" s="34"/>
      <c r="S47" s="34"/>
      <c r="T47" s="34"/>
    </row>
    <row r="48" spans="1:20" ht="15.75" customHeight="1">
      <c r="A48" s="34"/>
      <c r="B48" s="36"/>
      <c r="C48" s="36"/>
      <c r="D48" s="36"/>
      <c r="E48" s="36"/>
      <c r="F48" s="36"/>
      <c r="G48" s="36"/>
      <c r="H48" s="36"/>
      <c r="I48" s="36"/>
      <c r="J48" s="36"/>
      <c r="K48" s="36"/>
      <c r="L48" s="36"/>
      <c r="M48" s="36"/>
      <c r="N48" s="34"/>
      <c r="O48" s="34"/>
      <c r="P48" s="34"/>
      <c r="Q48" s="34"/>
      <c r="R48" s="34"/>
      <c r="S48" s="34"/>
      <c r="T48" s="34"/>
    </row>
    <row r="49" spans="1:20" ht="15.75" customHeight="1">
      <c r="A49" s="34"/>
      <c r="B49" s="36"/>
      <c r="C49" s="36"/>
      <c r="D49" s="36"/>
      <c r="E49" s="36"/>
      <c r="F49" s="36"/>
      <c r="G49" s="36"/>
      <c r="H49" s="36"/>
      <c r="I49" s="36"/>
      <c r="J49" s="36"/>
      <c r="K49" s="36"/>
      <c r="L49" s="36"/>
      <c r="M49" s="36"/>
      <c r="N49" s="34"/>
      <c r="O49" s="34"/>
      <c r="P49" s="34"/>
      <c r="Q49" s="34"/>
      <c r="R49" s="34"/>
      <c r="S49" s="34"/>
      <c r="T49" s="34"/>
    </row>
    <row r="50" spans="1:20" ht="15.75" customHeight="1">
      <c r="A50" s="34"/>
      <c r="B50" s="36"/>
      <c r="C50" s="36"/>
      <c r="D50" s="36"/>
      <c r="E50" s="36"/>
      <c r="F50" s="36"/>
      <c r="G50" s="36"/>
      <c r="H50" s="36"/>
      <c r="I50" s="36"/>
      <c r="J50" s="36"/>
      <c r="K50" s="36"/>
      <c r="L50" s="36"/>
      <c r="M50" s="36"/>
      <c r="N50" s="34"/>
      <c r="O50" s="34"/>
      <c r="P50" s="34"/>
      <c r="Q50" s="34"/>
      <c r="R50" s="34"/>
      <c r="S50" s="34"/>
      <c r="T50" s="34"/>
    </row>
    <row r="51" spans="1:20" ht="15.75" customHeight="1">
      <c r="A51" s="34"/>
      <c r="B51" s="36"/>
      <c r="C51" s="36"/>
      <c r="D51" s="36"/>
      <c r="E51" s="36"/>
      <c r="F51" s="36"/>
      <c r="G51" s="36"/>
      <c r="H51" s="36"/>
      <c r="I51" s="36"/>
      <c r="J51" s="36"/>
      <c r="K51" s="36"/>
      <c r="L51" s="36"/>
      <c r="M51" s="36"/>
      <c r="N51" s="34"/>
      <c r="O51" s="34"/>
      <c r="P51" s="34"/>
      <c r="Q51" s="34"/>
      <c r="R51" s="34"/>
      <c r="S51" s="34"/>
      <c r="T51" s="34"/>
    </row>
    <row r="52" spans="1:20" ht="15.75" customHeight="1">
      <c r="A52" s="34"/>
      <c r="B52" s="36"/>
      <c r="C52" s="36"/>
      <c r="D52" s="36"/>
      <c r="E52" s="36"/>
      <c r="F52" s="36"/>
      <c r="G52" s="36"/>
      <c r="H52" s="36"/>
      <c r="I52" s="36"/>
      <c r="J52" s="36"/>
      <c r="K52" s="36"/>
      <c r="L52" s="36"/>
      <c r="M52" s="36"/>
      <c r="N52" s="34"/>
      <c r="O52" s="34"/>
      <c r="P52" s="34"/>
      <c r="Q52" s="34"/>
      <c r="R52" s="34"/>
      <c r="S52" s="34"/>
      <c r="T52" s="34"/>
    </row>
    <row r="53" spans="1:20" ht="15.75" customHeight="1">
      <c r="A53" s="34"/>
      <c r="B53" s="36"/>
      <c r="C53" s="36"/>
      <c r="D53" s="36"/>
      <c r="E53" s="36"/>
      <c r="F53" s="36"/>
      <c r="G53" s="36"/>
      <c r="H53" s="36"/>
      <c r="I53" s="36"/>
      <c r="J53" s="36"/>
      <c r="K53" s="36"/>
      <c r="L53" s="36"/>
      <c r="M53" s="36"/>
      <c r="N53" s="34"/>
      <c r="O53" s="34"/>
      <c r="P53" s="34"/>
      <c r="Q53" s="34"/>
      <c r="R53" s="34"/>
      <c r="S53" s="34"/>
      <c r="T53" s="34"/>
    </row>
    <row r="54" spans="1:20" ht="15.75" customHeight="1">
      <c r="A54" s="34"/>
      <c r="B54" s="36"/>
      <c r="C54" s="36"/>
      <c r="D54" s="36"/>
      <c r="E54" s="36"/>
      <c r="F54" s="36"/>
      <c r="G54" s="36"/>
      <c r="H54" s="36"/>
      <c r="I54" s="36"/>
      <c r="J54" s="36"/>
      <c r="K54" s="36"/>
      <c r="L54" s="36"/>
      <c r="M54" s="36"/>
      <c r="N54" s="34"/>
      <c r="O54" s="34"/>
      <c r="P54" s="34"/>
      <c r="Q54" s="34"/>
      <c r="R54" s="34"/>
      <c r="S54" s="34"/>
      <c r="T54" s="34"/>
    </row>
    <row r="55" spans="1:20" ht="15.75" customHeight="1">
      <c r="A55" s="34"/>
      <c r="B55" s="36"/>
      <c r="C55" s="36"/>
      <c r="D55" s="36"/>
      <c r="E55" s="36"/>
      <c r="F55" s="36"/>
      <c r="G55" s="36"/>
      <c r="H55" s="36"/>
      <c r="I55" s="36"/>
      <c r="J55" s="36"/>
      <c r="K55" s="36"/>
      <c r="L55" s="36"/>
      <c r="M55" s="36"/>
      <c r="N55" s="34"/>
      <c r="O55" s="34"/>
      <c r="P55" s="34"/>
      <c r="Q55" s="34"/>
      <c r="R55" s="34"/>
      <c r="S55" s="34"/>
      <c r="T55" s="34"/>
    </row>
    <row r="56" spans="1:20" ht="15.75" customHeight="1">
      <c r="A56" s="34"/>
      <c r="B56" s="36"/>
      <c r="C56" s="36"/>
      <c r="D56" s="36"/>
      <c r="E56" s="36"/>
      <c r="F56" s="36"/>
      <c r="G56" s="36"/>
      <c r="H56" s="36"/>
      <c r="I56" s="36"/>
      <c r="J56" s="36"/>
      <c r="K56" s="36"/>
      <c r="L56" s="36"/>
      <c r="M56" s="36"/>
      <c r="N56" s="34"/>
      <c r="O56" s="34"/>
      <c r="P56" s="34"/>
      <c r="Q56" s="34"/>
      <c r="R56" s="34"/>
      <c r="S56" s="34"/>
      <c r="T56" s="34"/>
    </row>
    <row r="57" spans="1:20" ht="15.75" customHeight="1">
      <c r="A57" s="34"/>
      <c r="B57" s="36"/>
      <c r="C57" s="36"/>
      <c r="D57" s="36"/>
      <c r="E57" s="36"/>
      <c r="F57" s="36"/>
      <c r="G57" s="36"/>
      <c r="H57" s="36"/>
      <c r="I57" s="36"/>
      <c r="J57" s="36"/>
      <c r="K57" s="36"/>
      <c r="L57" s="36"/>
      <c r="M57" s="36"/>
      <c r="N57" s="34"/>
      <c r="O57" s="34"/>
      <c r="P57" s="34"/>
      <c r="Q57" s="34"/>
      <c r="R57" s="34"/>
      <c r="S57" s="34"/>
      <c r="T57" s="34"/>
    </row>
    <row r="58" spans="1:20" ht="15.75" customHeight="1">
      <c r="A58" s="34"/>
      <c r="B58" s="36"/>
      <c r="C58" s="36"/>
      <c r="D58" s="36"/>
      <c r="E58" s="36"/>
      <c r="F58" s="36"/>
      <c r="G58" s="36"/>
      <c r="H58" s="36"/>
      <c r="I58" s="36"/>
      <c r="J58" s="36"/>
      <c r="K58" s="36"/>
      <c r="L58" s="36"/>
      <c r="M58" s="36"/>
      <c r="N58" s="34"/>
      <c r="O58" s="34"/>
      <c r="P58" s="34"/>
      <c r="Q58" s="34"/>
      <c r="R58" s="34"/>
      <c r="S58" s="34"/>
      <c r="T58" s="34"/>
    </row>
    <row r="59" spans="1:20" ht="15.75" customHeight="1">
      <c r="A59" s="34"/>
      <c r="B59" s="36"/>
      <c r="C59" s="36"/>
      <c r="D59" s="36"/>
      <c r="E59" s="36"/>
      <c r="F59" s="36"/>
      <c r="G59" s="36"/>
      <c r="H59" s="36"/>
      <c r="I59" s="36"/>
      <c r="J59" s="36"/>
      <c r="K59" s="36"/>
      <c r="L59" s="36"/>
      <c r="M59" s="36"/>
      <c r="N59" s="34"/>
      <c r="O59" s="34"/>
      <c r="P59" s="34"/>
      <c r="Q59" s="34"/>
      <c r="R59" s="34"/>
      <c r="S59" s="34"/>
      <c r="T59" s="34"/>
    </row>
    <row r="60" spans="1:20" ht="15.75" customHeight="1">
      <c r="A60" s="34"/>
      <c r="B60" s="36"/>
      <c r="C60" s="36"/>
      <c r="D60" s="36"/>
      <c r="E60" s="36"/>
      <c r="F60" s="36"/>
      <c r="G60" s="36"/>
      <c r="H60" s="36"/>
      <c r="I60" s="36"/>
      <c r="J60" s="36"/>
      <c r="K60" s="36"/>
      <c r="L60" s="36"/>
      <c r="M60" s="36"/>
      <c r="N60" s="34"/>
      <c r="O60" s="34"/>
      <c r="P60" s="34"/>
      <c r="Q60" s="34"/>
      <c r="R60" s="34"/>
      <c r="S60" s="34"/>
      <c r="T60" s="34"/>
    </row>
    <row r="61" spans="1:20" ht="15.75" customHeight="1">
      <c r="A61" s="34"/>
      <c r="B61" s="36"/>
      <c r="C61" s="36"/>
      <c r="D61" s="36"/>
      <c r="E61" s="36"/>
      <c r="F61" s="36"/>
      <c r="G61" s="36"/>
      <c r="H61" s="36"/>
      <c r="I61" s="36"/>
      <c r="J61" s="36"/>
      <c r="K61" s="36"/>
      <c r="L61" s="36"/>
      <c r="M61" s="36"/>
      <c r="N61" s="34"/>
      <c r="O61" s="34"/>
      <c r="P61" s="34"/>
      <c r="Q61" s="34"/>
      <c r="R61" s="34"/>
      <c r="S61" s="34"/>
      <c r="T61" s="34"/>
    </row>
    <row r="62" spans="1:20" ht="15.75" customHeight="1">
      <c r="A62" s="34"/>
      <c r="B62" s="36"/>
      <c r="C62" s="36"/>
      <c r="D62" s="36"/>
      <c r="E62" s="36"/>
      <c r="F62" s="36"/>
      <c r="G62" s="36"/>
      <c r="H62" s="36"/>
      <c r="I62" s="36"/>
      <c r="J62" s="36"/>
      <c r="K62" s="36"/>
      <c r="L62" s="36"/>
      <c r="M62" s="36"/>
      <c r="N62" s="34"/>
      <c r="O62" s="34"/>
      <c r="P62" s="34"/>
      <c r="Q62" s="34"/>
      <c r="R62" s="34"/>
      <c r="S62" s="34"/>
      <c r="T62" s="34"/>
    </row>
    <row r="63" spans="1:20" ht="15.75" customHeight="1">
      <c r="A63" s="34"/>
      <c r="B63" s="36"/>
      <c r="C63" s="36"/>
      <c r="D63" s="36"/>
      <c r="E63" s="36"/>
      <c r="F63" s="36"/>
      <c r="G63" s="36"/>
      <c r="H63" s="36"/>
      <c r="I63" s="36"/>
      <c r="J63" s="36"/>
      <c r="K63" s="36"/>
      <c r="L63" s="36"/>
      <c r="M63" s="36"/>
      <c r="N63" s="34"/>
      <c r="O63" s="34"/>
      <c r="P63" s="34"/>
      <c r="Q63" s="34"/>
      <c r="R63" s="34"/>
      <c r="S63" s="34"/>
      <c r="T63" s="34"/>
    </row>
    <row r="64" spans="1:20" ht="15.75" customHeight="1">
      <c r="A64" s="34"/>
      <c r="B64" s="36"/>
      <c r="C64" s="36"/>
      <c r="D64" s="36"/>
      <c r="E64" s="36"/>
      <c r="F64" s="36"/>
      <c r="G64" s="36"/>
      <c r="H64" s="36"/>
      <c r="I64" s="36"/>
      <c r="J64" s="36"/>
      <c r="K64" s="36"/>
      <c r="L64" s="36"/>
      <c r="M64" s="36"/>
      <c r="N64" s="34"/>
      <c r="O64" s="34"/>
      <c r="P64" s="34"/>
      <c r="Q64" s="34"/>
      <c r="R64" s="34"/>
      <c r="S64" s="34"/>
      <c r="T64" s="34"/>
    </row>
    <row r="65" spans="1:20" ht="15.75" customHeight="1">
      <c r="A65" s="34"/>
      <c r="B65" s="36"/>
      <c r="C65" s="36"/>
      <c r="D65" s="36"/>
      <c r="E65" s="36"/>
      <c r="F65" s="36"/>
      <c r="G65" s="36"/>
      <c r="H65" s="36"/>
      <c r="I65" s="36"/>
      <c r="J65" s="36"/>
      <c r="K65" s="36"/>
      <c r="L65" s="36"/>
      <c r="M65" s="36"/>
      <c r="N65" s="34"/>
      <c r="O65" s="34"/>
      <c r="P65" s="34"/>
      <c r="Q65" s="34"/>
      <c r="R65" s="34"/>
      <c r="S65" s="34"/>
      <c r="T65" s="34"/>
    </row>
    <row r="66" spans="1:20" ht="15.75" customHeight="1">
      <c r="A66" s="34"/>
      <c r="B66" s="36"/>
      <c r="C66" s="36"/>
      <c r="D66" s="36"/>
      <c r="E66" s="36"/>
      <c r="F66" s="36"/>
      <c r="G66" s="36"/>
      <c r="H66" s="36"/>
      <c r="I66" s="36"/>
      <c r="J66" s="36"/>
      <c r="K66" s="36"/>
      <c r="L66" s="36"/>
      <c r="M66" s="36"/>
      <c r="N66" s="34"/>
      <c r="O66" s="34"/>
      <c r="P66" s="34"/>
      <c r="Q66" s="34"/>
      <c r="R66" s="34"/>
      <c r="S66" s="34"/>
      <c r="T66" s="34"/>
    </row>
    <row r="67" spans="1:20" ht="15.75" customHeight="1">
      <c r="A67" s="34"/>
      <c r="B67" s="36"/>
      <c r="C67" s="36"/>
      <c r="D67" s="36"/>
      <c r="E67" s="36"/>
      <c r="F67" s="36"/>
      <c r="G67" s="36"/>
      <c r="H67" s="36"/>
      <c r="I67" s="36"/>
      <c r="J67" s="36"/>
      <c r="K67" s="36"/>
      <c r="L67" s="36"/>
      <c r="M67" s="36"/>
      <c r="N67" s="34"/>
      <c r="O67" s="34"/>
      <c r="P67" s="34"/>
      <c r="Q67" s="34"/>
      <c r="R67" s="34"/>
      <c r="S67" s="34"/>
      <c r="T67" s="34"/>
    </row>
    <row r="68" spans="1:20" ht="15.75" customHeight="1">
      <c r="A68" s="34"/>
      <c r="B68" s="36"/>
      <c r="C68" s="36"/>
      <c r="D68" s="36"/>
      <c r="E68" s="36"/>
      <c r="F68" s="36"/>
      <c r="G68" s="36"/>
      <c r="H68" s="36"/>
      <c r="I68" s="36"/>
      <c r="J68" s="36"/>
      <c r="K68" s="36"/>
      <c r="L68" s="36"/>
      <c r="M68" s="36"/>
      <c r="N68" s="34"/>
      <c r="O68" s="34"/>
      <c r="P68" s="34"/>
      <c r="Q68" s="34"/>
      <c r="R68" s="34"/>
      <c r="S68" s="34"/>
      <c r="T68" s="34"/>
    </row>
    <row r="69" spans="1:20" ht="15.75" customHeight="1">
      <c r="A69" s="34"/>
      <c r="B69" s="36"/>
      <c r="C69" s="36"/>
      <c r="D69" s="36"/>
      <c r="E69" s="36"/>
      <c r="F69" s="36"/>
      <c r="G69" s="36"/>
      <c r="H69" s="36"/>
      <c r="I69" s="36"/>
      <c r="J69" s="36"/>
      <c r="K69" s="36"/>
      <c r="L69" s="36"/>
      <c r="M69" s="36"/>
      <c r="N69" s="34"/>
      <c r="O69" s="34"/>
      <c r="P69" s="34"/>
      <c r="Q69" s="34"/>
      <c r="R69" s="34"/>
      <c r="S69" s="34"/>
      <c r="T69" s="34"/>
    </row>
    <row r="70" spans="1:20" ht="15.75" customHeight="1">
      <c r="A70" s="34"/>
      <c r="B70" s="36"/>
      <c r="C70" s="36"/>
      <c r="D70" s="36"/>
      <c r="E70" s="36"/>
      <c r="F70" s="36"/>
      <c r="G70" s="36"/>
      <c r="H70" s="36"/>
      <c r="I70" s="36"/>
      <c r="J70" s="36"/>
      <c r="K70" s="36"/>
      <c r="L70" s="36"/>
      <c r="M70" s="36"/>
      <c r="N70" s="34"/>
      <c r="O70" s="34"/>
      <c r="P70" s="34"/>
      <c r="Q70" s="34"/>
      <c r="R70" s="34"/>
      <c r="S70" s="34"/>
      <c r="T70" s="34"/>
    </row>
    <row r="71" spans="1:20" ht="15.75" customHeight="1">
      <c r="A71" s="34"/>
      <c r="B71" s="36"/>
      <c r="C71" s="36"/>
      <c r="D71" s="36"/>
      <c r="E71" s="36"/>
      <c r="F71" s="36"/>
      <c r="G71" s="36"/>
      <c r="H71" s="36"/>
      <c r="I71" s="36"/>
      <c r="J71" s="36"/>
      <c r="K71" s="36"/>
      <c r="L71" s="36"/>
      <c r="M71" s="36"/>
      <c r="N71" s="34"/>
      <c r="O71" s="34"/>
      <c r="P71" s="34"/>
      <c r="Q71" s="34"/>
      <c r="R71" s="34"/>
      <c r="S71" s="34"/>
      <c r="T71" s="34"/>
    </row>
    <row r="72" spans="1:20" ht="15.75" customHeight="1">
      <c r="A72" s="34"/>
      <c r="B72" s="36"/>
      <c r="C72" s="36"/>
      <c r="D72" s="36"/>
      <c r="E72" s="36"/>
      <c r="F72" s="36"/>
      <c r="G72" s="36"/>
      <c r="H72" s="36"/>
      <c r="I72" s="36"/>
      <c r="J72" s="36"/>
      <c r="K72" s="36"/>
      <c r="L72" s="36"/>
      <c r="M72" s="36"/>
      <c r="N72" s="34"/>
      <c r="O72" s="34"/>
      <c r="P72" s="34"/>
      <c r="Q72" s="34"/>
      <c r="R72" s="34"/>
      <c r="S72" s="34"/>
      <c r="T72" s="34"/>
    </row>
    <row r="73" spans="1:20" ht="15.75" customHeight="1">
      <c r="A73" s="34"/>
      <c r="B73" s="36"/>
      <c r="C73" s="36"/>
      <c r="D73" s="36"/>
      <c r="E73" s="36"/>
      <c r="F73" s="36"/>
      <c r="G73" s="36"/>
      <c r="H73" s="36"/>
      <c r="I73" s="36"/>
      <c r="J73" s="36"/>
      <c r="K73" s="36"/>
      <c r="L73" s="36"/>
      <c r="M73" s="36"/>
      <c r="N73" s="34"/>
      <c r="O73" s="34"/>
      <c r="P73" s="34"/>
      <c r="Q73" s="34"/>
      <c r="R73" s="34"/>
      <c r="S73" s="34"/>
      <c r="T73" s="34"/>
    </row>
    <row r="74" spans="1:20" ht="15.75" customHeight="1">
      <c r="A74" s="34"/>
      <c r="B74" s="36"/>
      <c r="C74" s="36"/>
      <c r="D74" s="36"/>
      <c r="E74" s="36"/>
      <c r="F74" s="36"/>
      <c r="G74" s="36"/>
      <c r="H74" s="36"/>
      <c r="I74" s="36"/>
      <c r="J74" s="36"/>
      <c r="K74" s="36"/>
      <c r="L74" s="36"/>
      <c r="M74" s="36"/>
      <c r="N74" s="34"/>
      <c r="O74" s="34"/>
      <c r="P74" s="34"/>
      <c r="Q74" s="34"/>
      <c r="R74" s="34"/>
      <c r="S74" s="34"/>
      <c r="T74" s="34"/>
    </row>
    <row r="75" spans="1:20" ht="15.75" customHeight="1">
      <c r="A75" s="34"/>
      <c r="B75" s="36"/>
      <c r="C75" s="36"/>
      <c r="D75" s="36"/>
      <c r="E75" s="36"/>
      <c r="F75" s="36"/>
      <c r="G75" s="36"/>
      <c r="H75" s="36"/>
      <c r="I75" s="36"/>
      <c r="J75" s="36"/>
      <c r="K75" s="36"/>
      <c r="L75" s="36"/>
      <c r="M75" s="36"/>
      <c r="N75" s="34"/>
      <c r="O75" s="34"/>
      <c r="P75" s="34"/>
      <c r="Q75" s="34"/>
      <c r="R75" s="34"/>
      <c r="S75" s="34"/>
      <c r="T75" s="34"/>
    </row>
    <row r="76" spans="1:20" ht="15.75" customHeight="1">
      <c r="A76" s="34"/>
      <c r="B76" s="36"/>
      <c r="C76" s="36"/>
      <c r="D76" s="36"/>
      <c r="E76" s="36"/>
      <c r="F76" s="36"/>
      <c r="G76" s="36"/>
      <c r="H76" s="36"/>
      <c r="I76" s="36"/>
      <c r="J76" s="36"/>
      <c r="K76" s="36"/>
      <c r="L76" s="36"/>
      <c r="M76" s="36"/>
      <c r="N76" s="34"/>
      <c r="O76" s="34"/>
      <c r="P76" s="34"/>
      <c r="Q76" s="34"/>
      <c r="R76" s="34"/>
      <c r="S76" s="34"/>
      <c r="T76" s="34"/>
    </row>
    <row r="77" spans="1:20" ht="15.75" customHeight="1">
      <c r="A77" s="34"/>
      <c r="B77" s="36"/>
      <c r="C77" s="36"/>
      <c r="D77" s="36"/>
      <c r="E77" s="36"/>
      <c r="F77" s="36"/>
      <c r="G77" s="36"/>
      <c r="H77" s="36"/>
      <c r="I77" s="36"/>
      <c r="J77" s="36"/>
      <c r="K77" s="36"/>
      <c r="L77" s="36"/>
      <c r="M77" s="36"/>
      <c r="N77" s="34"/>
      <c r="O77" s="34"/>
      <c r="P77" s="34"/>
      <c r="Q77" s="34"/>
      <c r="R77" s="34"/>
      <c r="S77" s="34"/>
      <c r="T77" s="34"/>
    </row>
    <row r="78" spans="1:20" ht="15.75" customHeight="1">
      <c r="A78" s="34"/>
      <c r="B78" s="36"/>
      <c r="C78" s="36"/>
      <c r="D78" s="36"/>
      <c r="E78" s="36"/>
      <c r="F78" s="36"/>
      <c r="G78" s="36"/>
      <c r="H78" s="36"/>
      <c r="I78" s="36"/>
      <c r="J78" s="36"/>
      <c r="K78" s="36"/>
      <c r="L78" s="36"/>
      <c r="M78" s="36"/>
      <c r="N78" s="34"/>
      <c r="O78" s="34"/>
      <c r="P78" s="34"/>
      <c r="Q78" s="34"/>
      <c r="R78" s="34"/>
      <c r="S78" s="34"/>
      <c r="T78" s="34"/>
    </row>
    <row r="79" spans="1:20" ht="15.75" customHeight="1">
      <c r="A79" s="34"/>
      <c r="B79" s="36"/>
      <c r="C79" s="36"/>
      <c r="D79" s="36"/>
      <c r="E79" s="36"/>
      <c r="F79" s="36"/>
      <c r="G79" s="36"/>
      <c r="H79" s="36"/>
      <c r="I79" s="36"/>
      <c r="J79" s="36"/>
      <c r="K79" s="36"/>
      <c r="L79" s="36"/>
      <c r="M79" s="36"/>
      <c r="N79" s="34"/>
      <c r="O79" s="34"/>
      <c r="P79" s="34"/>
      <c r="Q79" s="34"/>
      <c r="R79" s="34"/>
      <c r="S79" s="34"/>
      <c r="T79" s="34"/>
    </row>
    <row r="80" spans="1:20" ht="15.75" customHeight="1">
      <c r="A80" s="34"/>
      <c r="B80" s="36"/>
      <c r="C80" s="36"/>
      <c r="D80" s="36"/>
      <c r="E80" s="36"/>
      <c r="F80" s="36"/>
      <c r="G80" s="36"/>
      <c r="H80" s="36"/>
      <c r="I80" s="36"/>
      <c r="J80" s="36"/>
      <c r="K80" s="36"/>
      <c r="L80" s="36"/>
      <c r="M80" s="36"/>
      <c r="N80" s="34"/>
      <c r="O80" s="34"/>
      <c r="P80" s="34"/>
      <c r="Q80" s="34"/>
      <c r="R80" s="34"/>
      <c r="S80" s="34"/>
      <c r="T80" s="34"/>
    </row>
    <row r="81" spans="1:20" ht="15.75" customHeight="1">
      <c r="A81" s="34"/>
      <c r="B81" s="36"/>
      <c r="C81" s="36"/>
      <c r="D81" s="36"/>
      <c r="E81" s="36"/>
      <c r="F81" s="36"/>
      <c r="G81" s="36"/>
      <c r="H81" s="36"/>
      <c r="I81" s="36"/>
      <c r="J81" s="36"/>
      <c r="K81" s="36"/>
      <c r="L81" s="36"/>
      <c r="M81" s="36"/>
      <c r="N81" s="34"/>
      <c r="O81" s="34"/>
      <c r="P81" s="34"/>
      <c r="Q81" s="34"/>
      <c r="R81" s="34"/>
      <c r="S81" s="34"/>
      <c r="T81" s="34"/>
    </row>
    <row r="82" spans="1:20" ht="15.75" customHeight="1">
      <c r="A82" s="34"/>
      <c r="B82" s="36"/>
      <c r="C82" s="36"/>
      <c r="D82" s="36"/>
      <c r="E82" s="36"/>
      <c r="F82" s="36"/>
      <c r="G82" s="36"/>
      <c r="H82" s="36"/>
      <c r="I82" s="36"/>
      <c r="J82" s="36"/>
      <c r="K82" s="36"/>
      <c r="L82" s="36"/>
      <c r="M82" s="36"/>
      <c r="N82" s="34"/>
      <c r="O82" s="34"/>
      <c r="P82" s="34"/>
      <c r="Q82" s="34"/>
      <c r="R82" s="34"/>
      <c r="S82" s="34"/>
      <c r="T82" s="34"/>
    </row>
    <row r="83" spans="1:20" ht="15.75" customHeight="1">
      <c r="A83" s="34"/>
      <c r="B83" s="36"/>
      <c r="C83" s="36"/>
      <c r="D83" s="36"/>
      <c r="E83" s="36"/>
      <c r="F83" s="36"/>
      <c r="G83" s="36"/>
      <c r="H83" s="36"/>
      <c r="I83" s="36"/>
      <c r="J83" s="36"/>
      <c r="K83" s="36"/>
      <c r="L83" s="36"/>
      <c r="M83" s="36"/>
      <c r="N83" s="34"/>
      <c r="O83" s="34"/>
      <c r="P83" s="34"/>
      <c r="Q83" s="34"/>
      <c r="R83" s="34"/>
      <c r="S83" s="34"/>
      <c r="T83" s="34"/>
    </row>
    <row r="84" spans="1:20" ht="15.75" customHeight="1">
      <c r="A84" s="34"/>
      <c r="B84" s="36"/>
      <c r="C84" s="36"/>
      <c r="D84" s="36"/>
      <c r="E84" s="36"/>
      <c r="F84" s="36"/>
      <c r="G84" s="36"/>
      <c r="H84" s="36"/>
      <c r="I84" s="36"/>
      <c r="J84" s="36"/>
      <c r="K84" s="36"/>
      <c r="L84" s="36"/>
      <c r="M84" s="36"/>
      <c r="N84" s="34"/>
      <c r="O84" s="34"/>
      <c r="P84" s="34"/>
      <c r="Q84" s="34"/>
      <c r="R84" s="34"/>
      <c r="S84" s="34"/>
      <c r="T84" s="34"/>
    </row>
    <row r="85" spans="1:20" ht="15.75" customHeight="1">
      <c r="A85" s="34"/>
      <c r="B85" s="36"/>
      <c r="C85" s="36"/>
      <c r="D85" s="36"/>
      <c r="E85" s="36"/>
      <c r="F85" s="36"/>
      <c r="G85" s="36"/>
      <c r="H85" s="36"/>
      <c r="I85" s="36"/>
      <c r="J85" s="36"/>
      <c r="K85" s="36"/>
      <c r="L85" s="36"/>
      <c r="M85" s="36"/>
      <c r="N85" s="34"/>
      <c r="O85" s="34"/>
      <c r="P85" s="34"/>
      <c r="Q85" s="34"/>
      <c r="R85" s="34"/>
      <c r="S85" s="34"/>
      <c r="T85" s="34"/>
    </row>
    <row r="86" spans="1:20" ht="15.75" customHeight="1">
      <c r="A86" s="34"/>
      <c r="B86" s="36"/>
      <c r="C86" s="36"/>
      <c r="D86" s="36"/>
      <c r="E86" s="36"/>
      <c r="F86" s="36"/>
      <c r="G86" s="36"/>
      <c r="H86" s="36"/>
      <c r="I86" s="36"/>
      <c r="J86" s="36"/>
      <c r="K86" s="36"/>
      <c r="L86" s="36"/>
      <c r="M86" s="36"/>
      <c r="N86" s="34"/>
      <c r="O86" s="34"/>
      <c r="P86" s="34"/>
      <c r="Q86" s="34"/>
      <c r="R86" s="34"/>
      <c r="S86" s="34"/>
      <c r="T86" s="34"/>
    </row>
    <row r="87" spans="1:20" ht="15.75" customHeight="1">
      <c r="A87" s="34"/>
      <c r="B87" s="36"/>
      <c r="C87" s="36"/>
      <c r="D87" s="36"/>
      <c r="E87" s="36"/>
      <c r="F87" s="36"/>
      <c r="G87" s="36"/>
      <c r="H87" s="36"/>
      <c r="I87" s="36"/>
      <c r="J87" s="36"/>
      <c r="K87" s="36"/>
      <c r="L87" s="36"/>
      <c r="M87" s="36"/>
      <c r="N87" s="34"/>
      <c r="O87" s="34"/>
      <c r="P87" s="34"/>
      <c r="Q87" s="34"/>
      <c r="R87" s="34"/>
      <c r="S87" s="34"/>
      <c r="T87" s="34"/>
    </row>
    <row r="88" spans="1:20" ht="15.75" customHeight="1">
      <c r="A88" s="34"/>
      <c r="B88" s="36"/>
      <c r="C88" s="36"/>
      <c r="D88" s="36"/>
      <c r="E88" s="36"/>
      <c r="F88" s="36"/>
      <c r="G88" s="36"/>
      <c r="H88" s="36"/>
      <c r="I88" s="36"/>
      <c r="J88" s="36"/>
      <c r="K88" s="36"/>
      <c r="L88" s="36"/>
      <c r="M88" s="36"/>
      <c r="N88" s="34"/>
      <c r="O88" s="34"/>
      <c r="P88" s="34"/>
      <c r="Q88" s="34"/>
      <c r="R88" s="34"/>
      <c r="S88" s="34"/>
      <c r="T88" s="34"/>
    </row>
    <row r="89" spans="1:20" ht="15.75" customHeight="1">
      <c r="A89" s="34"/>
      <c r="B89" s="36"/>
      <c r="C89" s="36"/>
      <c r="D89" s="36"/>
      <c r="E89" s="36"/>
      <c r="F89" s="36"/>
      <c r="G89" s="36"/>
      <c r="H89" s="36"/>
      <c r="I89" s="36"/>
      <c r="J89" s="36"/>
      <c r="K89" s="36"/>
      <c r="L89" s="36"/>
      <c r="M89" s="36"/>
      <c r="N89" s="34"/>
      <c r="O89" s="34"/>
      <c r="P89" s="34"/>
      <c r="Q89" s="34"/>
      <c r="R89" s="34"/>
      <c r="S89" s="34"/>
      <c r="T89" s="34"/>
    </row>
    <row r="90" spans="1:20" ht="15.75" customHeight="1">
      <c r="A90" s="34"/>
      <c r="B90" s="36"/>
      <c r="C90" s="36"/>
      <c r="D90" s="36"/>
      <c r="E90" s="36"/>
      <c r="F90" s="36"/>
      <c r="G90" s="36"/>
      <c r="H90" s="36"/>
      <c r="I90" s="36"/>
      <c r="J90" s="36"/>
      <c r="K90" s="36"/>
      <c r="L90" s="36"/>
      <c r="M90" s="36"/>
      <c r="N90" s="34"/>
      <c r="O90" s="34"/>
      <c r="P90" s="34"/>
      <c r="Q90" s="34"/>
      <c r="R90" s="34"/>
      <c r="S90" s="34"/>
      <c r="T90" s="34"/>
    </row>
    <row r="91" spans="1:20" ht="15.75" customHeight="1">
      <c r="A91" s="34"/>
      <c r="B91" s="36"/>
      <c r="C91" s="36"/>
      <c r="D91" s="36"/>
      <c r="E91" s="36"/>
      <c r="F91" s="36"/>
      <c r="G91" s="36"/>
      <c r="H91" s="36"/>
      <c r="I91" s="36"/>
      <c r="J91" s="36"/>
      <c r="K91" s="36"/>
      <c r="L91" s="36"/>
      <c r="M91" s="36"/>
      <c r="N91" s="34"/>
      <c r="O91" s="34"/>
      <c r="P91" s="34"/>
      <c r="Q91" s="34"/>
      <c r="R91" s="34"/>
      <c r="S91" s="34"/>
      <c r="T91" s="34"/>
    </row>
    <row r="92" spans="1:20" ht="15.75" customHeight="1">
      <c r="A92" s="34"/>
      <c r="B92" s="36"/>
      <c r="C92" s="36"/>
      <c r="D92" s="36"/>
      <c r="E92" s="36"/>
      <c r="F92" s="36"/>
      <c r="G92" s="36"/>
      <c r="H92" s="36"/>
      <c r="I92" s="36"/>
      <c r="J92" s="36"/>
      <c r="K92" s="36"/>
      <c r="L92" s="36"/>
      <c r="M92" s="36"/>
      <c r="N92" s="34"/>
      <c r="O92" s="34"/>
      <c r="P92" s="34"/>
      <c r="Q92" s="34"/>
      <c r="R92" s="34"/>
      <c r="S92" s="34"/>
      <c r="T92" s="34"/>
    </row>
    <row r="93" spans="1:20" ht="15.75" customHeight="1">
      <c r="A93" s="34"/>
      <c r="B93" s="36"/>
      <c r="C93" s="36"/>
      <c r="D93" s="36"/>
      <c r="E93" s="36"/>
      <c r="F93" s="36"/>
      <c r="G93" s="36"/>
      <c r="H93" s="36"/>
      <c r="I93" s="36"/>
      <c r="J93" s="36"/>
      <c r="K93" s="36"/>
      <c r="L93" s="36"/>
      <c r="M93" s="36"/>
      <c r="N93" s="34"/>
      <c r="O93" s="34"/>
      <c r="P93" s="34"/>
      <c r="Q93" s="34"/>
      <c r="R93" s="34"/>
      <c r="S93" s="34"/>
      <c r="T93" s="34"/>
    </row>
    <row r="94" spans="1:20" ht="15.75" customHeight="1">
      <c r="A94" s="34"/>
      <c r="B94" s="36"/>
      <c r="C94" s="36"/>
      <c r="D94" s="36"/>
      <c r="E94" s="36"/>
      <c r="F94" s="36"/>
      <c r="G94" s="36"/>
      <c r="H94" s="36"/>
      <c r="I94" s="36"/>
      <c r="J94" s="36"/>
      <c r="K94" s="36"/>
      <c r="L94" s="36"/>
      <c r="M94" s="36"/>
      <c r="N94" s="34"/>
      <c r="O94" s="34"/>
      <c r="P94" s="34"/>
      <c r="Q94" s="34"/>
      <c r="R94" s="34"/>
      <c r="S94" s="34"/>
      <c r="T94" s="34"/>
    </row>
    <row r="95" spans="1:20" ht="15.75" customHeight="1">
      <c r="A95" s="34"/>
      <c r="B95" s="36"/>
      <c r="C95" s="36"/>
      <c r="D95" s="36"/>
      <c r="E95" s="36"/>
      <c r="F95" s="36"/>
      <c r="G95" s="36"/>
      <c r="H95" s="36"/>
      <c r="I95" s="36"/>
      <c r="J95" s="36"/>
      <c r="K95" s="36"/>
      <c r="L95" s="36"/>
      <c r="M95" s="36"/>
      <c r="N95" s="34"/>
      <c r="O95" s="34"/>
      <c r="P95" s="34"/>
      <c r="Q95" s="34"/>
      <c r="R95" s="34"/>
      <c r="S95" s="34"/>
      <c r="T95" s="34"/>
    </row>
    <row r="96" spans="1:20" ht="15.75" customHeight="1">
      <c r="A96" s="34"/>
      <c r="B96" s="36"/>
      <c r="C96" s="36"/>
      <c r="D96" s="36"/>
      <c r="E96" s="36"/>
      <c r="F96" s="36"/>
      <c r="G96" s="36"/>
      <c r="H96" s="36"/>
      <c r="I96" s="36"/>
      <c r="J96" s="36"/>
      <c r="K96" s="36"/>
      <c r="L96" s="36"/>
      <c r="M96" s="36"/>
      <c r="N96" s="34"/>
      <c r="O96" s="34"/>
      <c r="P96" s="34"/>
      <c r="Q96" s="34"/>
      <c r="R96" s="34"/>
      <c r="S96" s="34"/>
      <c r="T96" s="34"/>
    </row>
    <row r="97" spans="1:20" ht="15.75" customHeight="1">
      <c r="A97" s="34"/>
      <c r="B97" s="36"/>
      <c r="C97" s="36"/>
      <c r="D97" s="36"/>
      <c r="E97" s="36"/>
      <c r="F97" s="36"/>
      <c r="G97" s="36"/>
      <c r="H97" s="36"/>
      <c r="I97" s="36"/>
      <c r="J97" s="36"/>
      <c r="K97" s="36"/>
      <c r="L97" s="36"/>
      <c r="M97" s="36"/>
      <c r="N97" s="34"/>
      <c r="O97" s="34"/>
      <c r="P97" s="34"/>
      <c r="Q97" s="34"/>
      <c r="R97" s="34"/>
      <c r="S97" s="34"/>
      <c r="T97" s="34"/>
    </row>
    <row r="98" spans="1:20" ht="15.75" customHeight="1">
      <c r="A98" s="34"/>
      <c r="B98" s="36"/>
      <c r="C98" s="36"/>
      <c r="D98" s="36"/>
      <c r="E98" s="36"/>
      <c r="F98" s="36"/>
      <c r="G98" s="36"/>
      <c r="H98" s="36"/>
      <c r="I98" s="36"/>
      <c r="J98" s="36"/>
      <c r="K98" s="36"/>
      <c r="L98" s="36"/>
      <c r="M98" s="36"/>
      <c r="N98" s="34"/>
      <c r="O98" s="34"/>
      <c r="P98" s="34"/>
      <c r="Q98" s="34"/>
      <c r="R98" s="34"/>
      <c r="S98" s="34"/>
      <c r="T98" s="34"/>
    </row>
    <row r="99" spans="1:20" ht="15.75" customHeight="1">
      <c r="A99" s="34"/>
      <c r="B99" s="36"/>
      <c r="C99" s="36"/>
      <c r="D99" s="36"/>
      <c r="E99" s="36"/>
      <c r="F99" s="36"/>
      <c r="G99" s="36"/>
      <c r="H99" s="36"/>
      <c r="I99" s="36"/>
      <c r="J99" s="36"/>
      <c r="K99" s="36"/>
      <c r="L99" s="36"/>
      <c r="M99" s="36"/>
      <c r="N99" s="34"/>
      <c r="O99" s="34"/>
      <c r="P99" s="34"/>
      <c r="Q99" s="34"/>
      <c r="R99" s="34"/>
      <c r="S99" s="34"/>
      <c r="T99" s="34"/>
    </row>
    <row r="100" spans="1:20" ht="15.75" customHeight="1">
      <c r="A100" s="34"/>
      <c r="B100" s="36"/>
      <c r="C100" s="36"/>
      <c r="D100" s="36"/>
      <c r="E100" s="36"/>
      <c r="F100" s="36"/>
      <c r="G100" s="36"/>
      <c r="H100" s="36"/>
      <c r="I100" s="36"/>
      <c r="J100" s="36"/>
      <c r="K100" s="36"/>
      <c r="L100" s="36"/>
      <c r="M100" s="36"/>
      <c r="N100" s="34"/>
      <c r="O100" s="34"/>
      <c r="P100" s="34"/>
      <c r="Q100" s="34"/>
      <c r="R100" s="34"/>
      <c r="S100" s="34"/>
      <c r="T100" s="34"/>
    </row>
  </sheetData>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00"/>
  <sheetViews>
    <sheetView showGridLines="0" zoomScale="60" zoomScaleNormal="60" workbookViewId="0">
      <selection activeCell="L12" sqref="L12"/>
    </sheetView>
  </sheetViews>
  <sheetFormatPr defaultColWidth="12.75" defaultRowHeight="15" customHeight="1"/>
  <cols>
    <col min="1" max="1" width="25.125" customWidth="1"/>
    <col min="2" max="2" width="22.625" customWidth="1"/>
    <col min="3" max="3" width="24.875" customWidth="1"/>
    <col min="4" max="4" width="14.75" customWidth="1"/>
    <col min="5" max="5" width="46.625" customWidth="1"/>
    <col min="6" max="11" width="9.5" customWidth="1"/>
  </cols>
  <sheetData>
    <row r="1" spans="1:11" ht="30" customHeight="1">
      <c r="A1" s="50"/>
      <c r="B1" s="50"/>
      <c r="C1" s="50"/>
      <c r="D1" s="50"/>
      <c r="E1" s="50"/>
      <c r="F1" s="50"/>
      <c r="G1" s="50"/>
      <c r="H1" s="50"/>
      <c r="I1" s="50"/>
      <c r="J1" s="50"/>
      <c r="K1" s="50"/>
    </row>
    <row r="2" spans="1:11" ht="22.5" customHeight="1">
      <c r="A2" s="50" t="s">
        <v>56</v>
      </c>
      <c r="B2" s="50"/>
      <c r="C2" s="50"/>
      <c r="D2" s="50"/>
      <c r="E2" s="50"/>
      <c r="F2" s="50"/>
      <c r="G2" s="50"/>
      <c r="H2" s="50"/>
      <c r="I2" s="50"/>
      <c r="J2" s="50"/>
      <c r="K2" s="50"/>
    </row>
    <row r="3" spans="1:11" ht="64.5" customHeight="1">
      <c r="A3" s="226" t="s">
        <v>57</v>
      </c>
      <c r="B3" s="317" t="s">
        <v>450</v>
      </c>
      <c r="C3" s="317" t="s">
        <v>451</v>
      </c>
      <c r="D3" s="227" t="s">
        <v>54</v>
      </c>
      <c r="E3" s="50"/>
      <c r="F3" s="318"/>
      <c r="G3" s="50"/>
      <c r="H3" s="50"/>
      <c r="I3" s="50"/>
      <c r="J3" s="51"/>
      <c r="K3" s="51"/>
    </row>
    <row r="4" spans="1:11" ht="30" customHeight="1">
      <c r="A4" s="50" t="s">
        <v>58</v>
      </c>
      <c r="B4" s="52">
        <f>Budget!$B$8-Budget!$B$4-Budget!$B$6</f>
        <v>710000</v>
      </c>
      <c r="C4" s="52">
        <f>Budget!$C$8-Budget!$C$4-Budget!$C$6</f>
        <v>2315000</v>
      </c>
      <c r="D4" s="53">
        <f t="shared" ref="D4:D9" si="0">SUM(B4:C4)</f>
        <v>3025000</v>
      </c>
      <c r="E4" s="50"/>
      <c r="F4" s="50"/>
      <c r="G4" s="50"/>
      <c r="H4" s="50"/>
      <c r="I4" s="50"/>
      <c r="J4" s="51"/>
      <c r="K4" s="51"/>
    </row>
    <row r="5" spans="1:11" ht="30" customHeight="1">
      <c r="A5" s="50" t="s">
        <v>59</v>
      </c>
      <c r="B5" s="52">
        <f>Budget!$B$4+Budget!$B$6</f>
        <v>275969.34999999998</v>
      </c>
      <c r="C5" s="52">
        <f>Budget!$C$4+Budget!$C$6</f>
        <v>1735108.05</v>
      </c>
      <c r="D5" s="53">
        <f t="shared" si="0"/>
        <v>2011077.4</v>
      </c>
      <c r="E5" s="50"/>
      <c r="F5" s="50"/>
      <c r="G5" s="50"/>
      <c r="H5" s="50"/>
      <c r="I5" s="50"/>
      <c r="J5" s="51"/>
      <c r="K5" s="51"/>
    </row>
    <row r="6" spans="1:11" ht="30" customHeight="1">
      <c r="A6" s="50" t="s">
        <v>60</v>
      </c>
      <c r="B6" s="52">
        <f>Budget!$B$22</f>
        <v>462000</v>
      </c>
      <c r="C6" s="52">
        <f>Budget!$C$22</f>
        <v>1485000</v>
      </c>
      <c r="D6" s="53">
        <f t="shared" si="0"/>
        <v>1947000</v>
      </c>
      <c r="E6" s="50"/>
      <c r="F6" s="52"/>
      <c r="G6" s="54"/>
      <c r="H6" s="50"/>
      <c r="I6" s="50"/>
      <c r="J6" s="51"/>
      <c r="K6" s="51"/>
    </row>
    <row r="7" spans="1:11" ht="30" customHeight="1">
      <c r="A7" s="50" t="s">
        <v>61</v>
      </c>
      <c r="B7" s="52">
        <f>Budget!$B$26</f>
        <v>120000</v>
      </c>
      <c r="C7" s="52">
        <f>Budget!$C$26</f>
        <v>500000</v>
      </c>
      <c r="D7" s="53">
        <f t="shared" si="0"/>
        <v>620000</v>
      </c>
      <c r="E7" s="50"/>
      <c r="F7" s="50"/>
      <c r="G7" s="50"/>
      <c r="H7" s="50"/>
      <c r="I7" s="50"/>
      <c r="J7" s="51"/>
      <c r="K7" s="51"/>
    </row>
    <row r="8" spans="1:11" ht="30" customHeight="1">
      <c r="A8" s="50" t="s">
        <v>62</v>
      </c>
      <c r="B8" s="52">
        <f>0.1*SUM($B$4:$B$7)</f>
        <v>156796.93500000003</v>
      </c>
      <c r="C8" s="52">
        <f>0.1*SUM($C$4:$C$7)</f>
        <v>603510.80500000005</v>
      </c>
      <c r="D8" s="53">
        <f t="shared" si="0"/>
        <v>760307.74000000011</v>
      </c>
      <c r="E8" s="50"/>
      <c r="F8" s="50"/>
      <c r="G8" s="50"/>
      <c r="H8" s="50"/>
      <c r="I8" s="50"/>
      <c r="J8" s="51"/>
      <c r="K8" s="51"/>
    </row>
    <row r="9" spans="1:11" ht="30" customHeight="1">
      <c r="A9" s="55" t="s">
        <v>54</v>
      </c>
      <c r="B9" s="56">
        <f t="shared" ref="B9:C9" si="1">SUM(B4:B8)</f>
        <v>1724766.2850000001</v>
      </c>
      <c r="C9" s="56">
        <f t="shared" si="1"/>
        <v>6638618.8549999995</v>
      </c>
      <c r="D9" s="57">
        <f t="shared" si="0"/>
        <v>8363385.1399999997</v>
      </c>
      <c r="E9" s="50"/>
      <c r="F9" s="50"/>
      <c r="G9" s="50"/>
      <c r="H9" s="50"/>
      <c r="I9" s="50"/>
      <c r="J9" s="51"/>
      <c r="K9" s="51"/>
    </row>
    <row r="10" spans="1:11" ht="30" customHeight="1">
      <c r="A10" s="51"/>
      <c r="B10" s="51"/>
      <c r="C10" s="51"/>
      <c r="D10" s="50"/>
      <c r="E10" s="50"/>
      <c r="F10" s="58"/>
      <c r="G10" s="54"/>
      <c r="H10" s="50"/>
      <c r="I10" s="50"/>
      <c r="J10" s="51"/>
      <c r="K10" s="51"/>
    </row>
    <row r="11" spans="1:11" ht="30" customHeight="1">
      <c r="A11" s="51"/>
      <c r="B11" s="51"/>
      <c r="C11" s="51"/>
      <c r="D11" s="50"/>
      <c r="E11" s="50"/>
      <c r="F11" s="52"/>
      <c r="G11" s="54"/>
      <c r="H11" s="50"/>
      <c r="I11" s="50"/>
      <c r="J11" s="51"/>
      <c r="K11" s="51"/>
    </row>
    <row r="12" spans="1:11" ht="30" customHeight="1">
      <c r="A12" s="51"/>
      <c r="B12" s="51"/>
      <c r="C12" s="51"/>
      <c r="D12" s="50"/>
      <c r="E12" s="50"/>
      <c r="F12" s="52"/>
      <c r="G12" s="54"/>
      <c r="H12" s="50"/>
      <c r="I12" s="50"/>
      <c r="J12" s="51"/>
      <c r="K12" s="51"/>
    </row>
    <row r="13" spans="1:11" ht="30" customHeight="1">
      <c r="A13" s="50"/>
      <c r="B13" s="50"/>
      <c r="C13" s="50"/>
      <c r="D13" s="50"/>
      <c r="E13" s="50"/>
      <c r="F13" s="50"/>
      <c r="G13" s="50"/>
      <c r="H13" s="50"/>
      <c r="I13" s="50"/>
      <c r="J13" s="51"/>
      <c r="K13" s="51"/>
    </row>
    <row r="14" spans="1:11" ht="30" customHeight="1">
      <c r="A14" s="59"/>
      <c r="B14" s="59"/>
      <c r="C14" s="59"/>
      <c r="D14" s="59"/>
      <c r="E14" s="50"/>
      <c r="F14" s="50"/>
      <c r="G14" s="50"/>
      <c r="H14" s="50"/>
      <c r="I14" s="50"/>
      <c r="J14" s="51"/>
      <c r="K14" s="51"/>
    </row>
    <row r="15" spans="1:11" ht="30" customHeight="1">
      <c r="A15" s="50"/>
      <c r="B15" s="52"/>
      <c r="C15" s="52"/>
      <c r="D15" s="52"/>
      <c r="E15" s="50"/>
      <c r="F15" s="50"/>
      <c r="G15" s="50"/>
      <c r="H15" s="50"/>
      <c r="I15" s="50"/>
      <c r="J15" s="51"/>
      <c r="K15" s="51"/>
    </row>
    <row r="16" spans="1:11" ht="30" customHeight="1">
      <c r="A16" s="50"/>
      <c r="B16" s="52"/>
      <c r="C16" s="52"/>
      <c r="D16" s="52"/>
      <c r="E16" s="50"/>
      <c r="F16" s="52"/>
      <c r="G16" s="54"/>
      <c r="H16" s="50"/>
      <c r="I16" s="50"/>
      <c r="J16" s="51"/>
      <c r="K16" s="51"/>
    </row>
    <row r="17" spans="1:11" ht="30" customHeight="1">
      <c r="A17" s="50"/>
      <c r="B17" s="52"/>
      <c r="C17" s="52"/>
      <c r="D17" s="52"/>
      <c r="E17" s="50"/>
      <c r="F17" s="50"/>
      <c r="G17" s="54"/>
      <c r="H17" s="50"/>
      <c r="I17" s="50"/>
      <c r="J17" s="51"/>
      <c r="K17" s="51"/>
    </row>
    <row r="18" spans="1:11" ht="30" customHeight="1">
      <c r="A18" s="50"/>
      <c r="B18" s="52"/>
      <c r="C18" s="52"/>
      <c r="D18" s="52"/>
      <c r="E18" s="50"/>
      <c r="F18" s="50"/>
      <c r="G18" s="50"/>
      <c r="H18" s="50"/>
      <c r="I18" s="50"/>
      <c r="J18" s="51"/>
      <c r="K18" s="51"/>
    </row>
    <row r="19" spans="1:11" ht="30" customHeight="1">
      <c r="A19" s="50"/>
      <c r="B19" s="52"/>
      <c r="C19" s="52"/>
      <c r="D19" s="52"/>
      <c r="E19" s="50"/>
      <c r="F19" s="50"/>
      <c r="G19" s="50"/>
      <c r="H19" s="50"/>
      <c r="I19" s="50"/>
      <c r="J19" s="51"/>
      <c r="K19" s="51"/>
    </row>
    <row r="20" spans="1:11" ht="30" customHeight="1">
      <c r="A20" s="60"/>
      <c r="B20" s="61"/>
      <c r="C20" s="61"/>
      <c r="D20" s="61"/>
      <c r="E20" s="50"/>
      <c r="F20" s="50"/>
      <c r="G20" s="50"/>
      <c r="H20" s="50"/>
      <c r="I20" s="50"/>
      <c r="J20" s="51"/>
      <c r="K20" s="51"/>
    </row>
    <row r="21" spans="1:11" ht="30" customHeight="1">
      <c r="A21" s="51"/>
      <c r="B21" s="51"/>
      <c r="C21" s="51"/>
      <c r="D21" s="50"/>
      <c r="E21" s="50"/>
      <c r="F21" s="52"/>
      <c r="G21" s="62"/>
      <c r="H21" s="50"/>
      <c r="I21" s="50"/>
      <c r="J21" s="51"/>
      <c r="K21" s="51"/>
    </row>
    <row r="22" spans="1:11" ht="30" customHeight="1">
      <c r="A22" s="51"/>
      <c r="B22" s="51"/>
      <c r="C22" s="51"/>
      <c r="D22" s="50"/>
      <c r="E22" s="51"/>
      <c r="F22" s="63"/>
      <c r="G22" s="54"/>
      <c r="H22" s="64"/>
      <c r="I22" s="50"/>
      <c r="J22" s="51"/>
      <c r="K22" s="51"/>
    </row>
    <row r="23" spans="1:11" ht="30" customHeight="1">
      <c r="A23" s="51"/>
      <c r="B23" s="51"/>
      <c r="C23" s="51"/>
      <c r="D23" s="50"/>
      <c r="E23" s="50"/>
      <c r="F23" s="50"/>
      <c r="G23" s="50"/>
      <c r="H23" s="50"/>
      <c r="I23" s="50"/>
      <c r="J23" s="51"/>
      <c r="K23" s="51"/>
    </row>
    <row r="24" spans="1:11" ht="30" customHeight="1">
      <c r="A24" s="51"/>
      <c r="B24" s="51"/>
      <c r="C24" s="51"/>
      <c r="D24" s="50"/>
      <c r="E24" s="50"/>
      <c r="F24" s="50"/>
      <c r="G24" s="50"/>
      <c r="H24" s="50"/>
      <c r="I24" s="50"/>
      <c r="J24" s="51"/>
      <c r="K24" s="51"/>
    </row>
    <row r="25" spans="1:11" ht="30" customHeight="1">
      <c r="A25" s="51"/>
      <c r="B25" s="51"/>
      <c r="C25" s="51"/>
      <c r="D25" s="65"/>
      <c r="E25" s="50"/>
      <c r="F25" s="50"/>
      <c r="G25" s="50"/>
      <c r="H25" s="50"/>
      <c r="I25" s="50"/>
      <c r="J25" s="51"/>
      <c r="K25" s="51"/>
    </row>
    <row r="26" spans="1:11" ht="30" customHeight="1">
      <c r="A26" s="51"/>
      <c r="B26" s="51"/>
      <c r="C26" s="51"/>
      <c r="D26" s="50"/>
      <c r="E26" s="50"/>
      <c r="F26" s="52"/>
      <c r="G26" s="62"/>
      <c r="H26" s="50"/>
      <c r="I26" s="50"/>
      <c r="J26" s="51"/>
      <c r="K26" s="51"/>
    </row>
    <row r="27" spans="1:11" ht="30" customHeight="1">
      <c r="A27" s="51"/>
      <c r="B27" s="51"/>
      <c r="C27" s="51"/>
      <c r="D27" s="50"/>
      <c r="E27" s="50"/>
      <c r="F27" s="52"/>
      <c r="G27" s="54"/>
      <c r="H27" s="64"/>
      <c r="I27" s="50"/>
      <c r="J27" s="51"/>
      <c r="K27" s="51"/>
    </row>
    <row r="28" spans="1:11" ht="30" customHeight="1">
      <c r="A28" s="51"/>
      <c r="B28" s="51"/>
      <c r="C28" s="51"/>
      <c r="D28" s="50"/>
      <c r="E28" s="50"/>
      <c r="F28" s="50"/>
      <c r="G28" s="50"/>
      <c r="H28" s="50"/>
      <c r="I28" s="50"/>
      <c r="J28" s="51"/>
      <c r="K28" s="51"/>
    </row>
    <row r="29" spans="1:11" ht="30" customHeight="1">
      <c r="A29" s="51"/>
      <c r="B29" s="51"/>
      <c r="C29" s="51"/>
      <c r="D29" s="50"/>
      <c r="E29" s="50"/>
      <c r="F29" s="50"/>
      <c r="G29" s="50"/>
      <c r="H29" s="50"/>
      <c r="I29" s="50"/>
      <c r="J29" s="51"/>
      <c r="K29" s="51"/>
    </row>
    <row r="30" spans="1:11" ht="30" customHeight="1">
      <c r="A30" s="51"/>
      <c r="B30" s="51"/>
      <c r="C30" s="51"/>
      <c r="D30" s="65"/>
      <c r="E30" s="50"/>
      <c r="F30" s="50"/>
      <c r="G30" s="50"/>
      <c r="H30" s="50"/>
      <c r="I30" s="50"/>
      <c r="J30" s="51"/>
      <c r="K30" s="51"/>
    </row>
    <row r="31" spans="1:11" ht="30" customHeight="1">
      <c r="A31" s="51"/>
      <c r="B31" s="51"/>
      <c r="C31" s="51"/>
      <c r="D31" s="50"/>
      <c r="E31" s="50"/>
      <c r="F31" s="52"/>
      <c r="G31" s="62"/>
      <c r="H31" s="50"/>
      <c r="I31" s="50"/>
      <c r="J31" s="51"/>
      <c r="K31" s="51"/>
    </row>
    <row r="32" spans="1:11" ht="30" customHeight="1">
      <c r="A32" s="51"/>
      <c r="B32" s="51"/>
      <c r="C32" s="51"/>
      <c r="D32" s="50"/>
      <c r="E32" s="50"/>
      <c r="F32" s="52"/>
      <c r="G32" s="54"/>
      <c r="H32" s="64"/>
      <c r="I32" s="50"/>
      <c r="J32" s="51"/>
      <c r="K32" s="51"/>
    </row>
    <row r="33" spans="1:11" ht="30" customHeight="1">
      <c r="A33" s="51"/>
      <c r="B33" s="51"/>
      <c r="C33" s="51"/>
      <c r="D33" s="50"/>
      <c r="E33" s="50"/>
      <c r="F33" s="50"/>
      <c r="G33" s="50"/>
      <c r="H33" s="50"/>
      <c r="I33" s="50"/>
      <c r="J33" s="51"/>
      <c r="K33" s="51"/>
    </row>
    <row r="34" spans="1:11" ht="30" customHeight="1">
      <c r="A34" s="51"/>
      <c r="B34" s="51"/>
      <c r="C34" s="51"/>
      <c r="D34" s="50"/>
      <c r="E34" s="50"/>
      <c r="F34" s="50"/>
      <c r="G34" s="50"/>
      <c r="H34" s="50"/>
      <c r="I34" s="50"/>
      <c r="J34" s="51"/>
      <c r="K34" s="51"/>
    </row>
    <row r="35" spans="1:11" ht="30" customHeight="1">
      <c r="A35" s="51"/>
      <c r="B35" s="51"/>
      <c r="C35" s="51"/>
      <c r="D35" s="65"/>
      <c r="E35" s="50"/>
      <c r="F35" s="50"/>
      <c r="G35" s="50"/>
      <c r="H35" s="50"/>
      <c r="I35" s="50"/>
      <c r="J35" s="51"/>
      <c r="K35" s="51"/>
    </row>
    <row r="36" spans="1:11" ht="30" customHeight="1">
      <c r="A36" s="51"/>
      <c r="B36" s="51"/>
      <c r="C36" s="51"/>
      <c r="D36" s="50"/>
      <c r="E36" s="50"/>
      <c r="F36" s="52"/>
      <c r="G36" s="62"/>
      <c r="H36" s="50"/>
      <c r="I36" s="50"/>
      <c r="J36" s="51"/>
      <c r="K36" s="51"/>
    </row>
    <row r="37" spans="1:11" ht="30" customHeight="1">
      <c r="A37" s="51"/>
      <c r="B37" s="51"/>
      <c r="C37" s="51"/>
      <c r="D37" s="50"/>
      <c r="E37" s="50"/>
      <c r="F37" s="52"/>
      <c r="G37" s="54"/>
      <c r="H37" s="64"/>
      <c r="I37" s="50"/>
      <c r="J37" s="51"/>
      <c r="K37" s="51"/>
    </row>
    <row r="38" spans="1:11" ht="30" customHeight="1">
      <c r="A38" s="51"/>
      <c r="B38" s="51"/>
      <c r="C38" s="51"/>
      <c r="D38" s="50"/>
      <c r="E38" s="50"/>
      <c r="F38" s="50"/>
      <c r="G38" s="50"/>
      <c r="H38" s="50"/>
      <c r="I38" s="50"/>
      <c r="J38" s="51"/>
      <c r="K38" s="51"/>
    </row>
    <row r="39" spans="1:11" ht="30" customHeight="1">
      <c r="A39" s="51"/>
      <c r="B39" s="51"/>
      <c r="C39" s="51"/>
      <c r="D39" s="50"/>
      <c r="E39" s="50"/>
      <c r="F39" s="50"/>
      <c r="G39" s="50"/>
      <c r="H39" s="50"/>
      <c r="I39" s="50"/>
      <c r="J39" s="51"/>
      <c r="K39" s="51"/>
    </row>
    <row r="40" spans="1:11" ht="30" customHeight="1">
      <c r="A40" s="51"/>
      <c r="B40" s="51"/>
      <c r="C40" s="51"/>
      <c r="D40" s="60"/>
      <c r="E40" s="50"/>
      <c r="F40" s="50"/>
      <c r="G40" s="50"/>
      <c r="H40" s="50"/>
      <c r="I40" s="50"/>
      <c r="J40" s="51"/>
      <c r="K40" s="51"/>
    </row>
    <row r="41" spans="1:11" ht="30" customHeight="1">
      <c r="A41" s="51"/>
      <c r="B41" s="51"/>
      <c r="C41" s="51"/>
      <c r="D41" s="50"/>
      <c r="E41" s="50"/>
      <c r="F41" s="52"/>
      <c r="G41" s="62"/>
      <c r="H41" s="50"/>
      <c r="I41" s="50"/>
      <c r="J41" s="51"/>
      <c r="K41" s="51"/>
    </row>
    <row r="42" spans="1:11" ht="30" customHeight="1">
      <c r="A42" s="51"/>
      <c r="B42" s="51"/>
      <c r="C42" s="51"/>
      <c r="D42" s="50"/>
      <c r="E42" s="50"/>
      <c r="F42" s="52"/>
      <c r="G42" s="54"/>
      <c r="H42" s="64"/>
      <c r="I42" s="50"/>
      <c r="J42" s="51"/>
      <c r="K42" s="51"/>
    </row>
    <row r="43" spans="1:11" ht="30" customHeight="1">
      <c r="A43" s="51"/>
      <c r="B43" s="51"/>
      <c r="C43" s="51"/>
      <c r="D43" s="50"/>
      <c r="E43" s="50"/>
      <c r="F43" s="50"/>
      <c r="G43" s="50"/>
      <c r="H43" s="50"/>
      <c r="I43" s="50"/>
      <c r="J43" s="51"/>
      <c r="K43" s="51"/>
    </row>
    <row r="44" spans="1:11" ht="30" customHeight="1">
      <c r="A44" s="51"/>
      <c r="B44" s="51"/>
      <c r="C44" s="51"/>
      <c r="D44" s="60"/>
      <c r="E44" s="50"/>
      <c r="F44" s="50"/>
      <c r="G44" s="50"/>
      <c r="H44" s="50"/>
      <c r="I44" s="50"/>
      <c r="J44" s="51"/>
      <c r="K44" s="51"/>
    </row>
    <row r="45" spans="1:11" ht="30" customHeight="1">
      <c r="A45" s="51"/>
      <c r="B45" s="51"/>
      <c r="C45" s="51"/>
      <c r="D45" s="50"/>
      <c r="E45" s="50"/>
      <c r="F45" s="52"/>
      <c r="G45" s="62"/>
      <c r="H45" s="50"/>
      <c r="I45" s="50"/>
      <c r="J45" s="51"/>
      <c r="K45" s="51"/>
    </row>
    <row r="46" spans="1:11" ht="30" customHeight="1">
      <c r="A46" s="51"/>
      <c r="B46" s="51"/>
      <c r="C46" s="51"/>
      <c r="D46" s="50"/>
      <c r="E46" s="50"/>
      <c r="F46" s="52"/>
      <c r="G46" s="54"/>
      <c r="H46" s="64"/>
      <c r="I46" s="50"/>
      <c r="J46" s="51"/>
      <c r="K46" s="51"/>
    </row>
    <row r="47" spans="1:11" ht="30" customHeight="1">
      <c r="A47" s="51"/>
      <c r="B47" s="51"/>
      <c r="C47" s="51"/>
      <c r="D47" s="51"/>
      <c r="E47" s="51"/>
      <c r="F47" s="51"/>
      <c r="G47" s="51"/>
      <c r="H47" s="51"/>
      <c r="I47" s="64"/>
      <c r="J47" s="51"/>
      <c r="K47" s="51"/>
    </row>
    <row r="48" spans="1:11" ht="30" customHeight="1">
      <c r="A48" s="51"/>
      <c r="B48" s="51"/>
      <c r="C48" s="51"/>
      <c r="D48" s="60"/>
      <c r="E48" s="50"/>
      <c r="F48" s="50"/>
      <c r="G48" s="50"/>
      <c r="H48" s="50"/>
      <c r="I48" s="64"/>
      <c r="J48" s="51"/>
      <c r="K48" s="51"/>
    </row>
    <row r="49" spans="1:11" ht="30" customHeight="1">
      <c r="A49" s="51"/>
      <c r="B49" s="51"/>
      <c r="C49" s="51"/>
      <c r="D49" s="50"/>
      <c r="E49" s="50"/>
      <c r="F49" s="52"/>
      <c r="G49" s="62"/>
      <c r="H49" s="50"/>
      <c r="I49" s="52"/>
      <c r="J49" s="51"/>
      <c r="K49" s="51"/>
    </row>
    <row r="50" spans="1:11" ht="30" customHeight="1">
      <c r="A50" s="51"/>
      <c r="B50" s="51"/>
      <c r="C50" s="51"/>
      <c r="D50" s="50"/>
      <c r="E50" s="50"/>
      <c r="F50" s="52"/>
      <c r="G50" s="54"/>
      <c r="H50" s="64"/>
      <c r="I50" s="52"/>
      <c r="J50" s="51"/>
      <c r="K50" s="51"/>
    </row>
    <row r="51" spans="1:11" ht="30" customHeight="1">
      <c r="A51" s="51"/>
      <c r="B51" s="51"/>
      <c r="C51" s="51"/>
      <c r="D51" s="51"/>
      <c r="E51" s="51"/>
      <c r="F51" s="52"/>
      <c r="G51" s="54"/>
      <c r="H51" s="64"/>
      <c r="I51" s="52"/>
      <c r="J51" s="51"/>
      <c r="K51" s="51"/>
    </row>
    <row r="52" spans="1:11" ht="30" customHeight="1">
      <c r="A52" s="51"/>
      <c r="B52" s="51"/>
      <c r="C52" s="51"/>
      <c r="D52" s="51"/>
      <c r="E52" s="51"/>
      <c r="F52" s="52"/>
      <c r="G52" s="54"/>
      <c r="H52" s="64"/>
      <c r="I52" s="52"/>
      <c r="J52" s="51"/>
      <c r="K52" s="51"/>
    </row>
    <row r="53" spans="1:11" ht="30" customHeight="1">
      <c r="A53" s="51"/>
      <c r="B53" s="51"/>
      <c r="C53" s="51"/>
      <c r="D53" s="51"/>
      <c r="E53" s="51"/>
      <c r="F53" s="52"/>
      <c r="G53" s="54"/>
      <c r="H53" s="64"/>
      <c r="I53" s="52"/>
      <c r="J53" s="51"/>
      <c r="K53" s="51"/>
    </row>
    <row r="54" spans="1:11" ht="30" customHeight="1">
      <c r="A54" s="51"/>
      <c r="B54" s="51"/>
      <c r="C54" s="51"/>
      <c r="D54" s="51"/>
      <c r="E54" s="51"/>
      <c r="F54" s="51"/>
      <c r="G54" s="51"/>
      <c r="H54" s="51"/>
      <c r="I54" s="51"/>
      <c r="J54" s="51"/>
      <c r="K54" s="51"/>
    </row>
    <row r="55" spans="1:11" ht="30" customHeight="1">
      <c r="A55" s="51"/>
      <c r="B55" s="51"/>
      <c r="C55" s="51"/>
      <c r="D55" s="51"/>
      <c r="E55" s="51"/>
      <c r="F55" s="51"/>
      <c r="G55" s="51"/>
      <c r="H55" s="51"/>
      <c r="I55" s="51"/>
      <c r="J55" s="51"/>
      <c r="K55" s="51"/>
    </row>
    <row r="56" spans="1:11" ht="30" customHeight="1">
      <c r="A56" s="51"/>
      <c r="B56" s="51"/>
      <c r="C56" s="51"/>
      <c r="D56" s="51"/>
      <c r="E56" s="51"/>
      <c r="F56" s="51"/>
      <c r="G56" s="51"/>
      <c r="H56" s="51"/>
      <c r="I56" s="51"/>
      <c r="J56" s="51"/>
      <c r="K56" s="51"/>
    </row>
    <row r="57" spans="1:11" ht="30" customHeight="1">
      <c r="A57" s="51"/>
      <c r="B57" s="51"/>
      <c r="C57" s="51"/>
      <c r="D57" s="51"/>
      <c r="E57" s="51"/>
      <c r="F57" s="51"/>
      <c r="G57" s="51"/>
      <c r="H57" s="51"/>
      <c r="I57" s="51"/>
      <c r="J57" s="51"/>
      <c r="K57" s="51"/>
    </row>
    <row r="58" spans="1:11" ht="30" customHeight="1">
      <c r="A58" s="51"/>
      <c r="B58" s="51"/>
      <c r="C58" s="51"/>
      <c r="D58" s="51"/>
      <c r="E58" s="51"/>
      <c r="F58" s="51"/>
      <c r="G58" s="51"/>
      <c r="H58" s="51"/>
      <c r="I58" s="51"/>
      <c r="J58" s="51"/>
      <c r="K58" s="51"/>
    </row>
    <row r="59" spans="1:11" ht="30" customHeight="1">
      <c r="A59" s="51"/>
      <c r="B59" s="51"/>
      <c r="C59" s="51"/>
      <c r="D59" s="51"/>
      <c r="E59" s="51"/>
      <c r="F59" s="51"/>
      <c r="G59" s="51"/>
      <c r="H59" s="51"/>
      <c r="I59" s="51"/>
      <c r="J59" s="51"/>
      <c r="K59" s="51"/>
    </row>
    <row r="60" spans="1:11" ht="30" customHeight="1">
      <c r="A60" s="51"/>
      <c r="B60" s="51"/>
      <c r="C60" s="51"/>
      <c r="D60" s="51"/>
      <c r="E60" s="51"/>
      <c r="F60" s="51"/>
      <c r="G60" s="51"/>
      <c r="H60" s="51"/>
      <c r="I60" s="51"/>
      <c r="J60" s="51"/>
      <c r="K60" s="51"/>
    </row>
    <row r="61" spans="1:11" ht="30" customHeight="1">
      <c r="A61" s="51"/>
      <c r="B61" s="51"/>
      <c r="C61" s="51"/>
      <c r="D61" s="51"/>
      <c r="E61" s="51"/>
      <c r="F61" s="51"/>
      <c r="G61" s="51"/>
      <c r="H61" s="51"/>
      <c r="I61" s="51"/>
      <c r="J61" s="51"/>
      <c r="K61" s="51"/>
    </row>
    <row r="62" spans="1:11" ht="30" customHeight="1">
      <c r="A62" s="51"/>
      <c r="B62" s="51"/>
      <c r="C62" s="51"/>
      <c r="D62" s="51"/>
      <c r="E62" s="51"/>
      <c r="F62" s="51"/>
      <c r="G62" s="51"/>
      <c r="H62" s="51"/>
      <c r="I62" s="51"/>
      <c r="J62" s="51"/>
      <c r="K62" s="51"/>
    </row>
    <row r="63" spans="1:11" ht="30" customHeight="1">
      <c r="A63" s="51"/>
      <c r="B63" s="51"/>
      <c r="C63" s="51"/>
      <c r="D63" s="51"/>
      <c r="E63" s="51"/>
      <c r="F63" s="51"/>
      <c r="G63" s="51"/>
      <c r="H63" s="51"/>
      <c r="I63" s="51"/>
      <c r="J63" s="51"/>
      <c r="K63" s="51"/>
    </row>
    <row r="64" spans="1:11" ht="30" customHeight="1">
      <c r="A64" s="51"/>
      <c r="B64" s="51"/>
      <c r="C64" s="51"/>
      <c r="D64" s="51"/>
      <c r="E64" s="51"/>
      <c r="F64" s="51"/>
      <c r="G64" s="51"/>
      <c r="H64" s="51"/>
      <c r="I64" s="51"/>
      <c r="J64" s="51"/>
      <c r="K64" s="51"/>
    </row>
    <row r="65" spans="1:11" ht="30" customHeight="1">
      <c r="A65" s="51"/>
      <c r="B65" s="51"/>
      <c r="C65" s="51"/>
      <c r="D65" s="51"/>
      <c r="E65" s="51"/>
      <c r="F65" s="51"/>
      <c r="G65" s="51"/>
      <c r="H65" s="51"/>
      <c r="I65" s="51"/>
      <c r="J65" s="51"/>
      <c r="K65" s="51"/>
    </row>
    <row r="66" spans="1:11" ht="30" customHeight="1">
      <c r="A66" s="51"/>
      <c r="B66" s="51"/>
      <c r="C66" s="51"/>
      <c r="D66" s="51"/>
      <c r="E66" s="51"/>
      <c r="F66" s="51"/>
      <c r="G66" s="51"/>
      <c r="H66" s="51"/>
      <c r="I66" s="51"/>
      <c r="J66" s="51"/>
      <c r="K66" s="51"/>
    </row>
    <row r="67" spans="1:11" ht="30" customHeight="1">
      <c r="A67" s="51"/>
      <c r="B67" s="51"/>
      <c r="C67" s="51"/>
      <c r="D67" s="51"/>
      <c r="E67" s="51"/>
      <c r="F67" s="51"/>
      <c r="G67" s="51"/>
      <c r="H67" s="51"/>
      <c r="I67" s="51"/>
      <c r="J67" s="51"/>
      <c r="K67" s="51"/>
    </row>
    <row r="68" spans="1:11" ht="30" customHeight="1">
      <c r="A68" s="51"/>
      <c r="B68" s="51"/>
      <c r="C68" s="51"/>
      <c r="D68" s="51"/>
      <c r="E68" s="51"/>
      <c r="F68" s="51"/>
      <c r="G68" s="51"/>
      <c r="H68" s="51"/>
      <c r="I68" s="51"/>
      <c r="J68" s="51"/>
      <c r="K68" s="51"/>
    </row>
    <row r="69" spans="1:11" ht="30" customHeight="1">
      <c r="A69" s="51"/>
      <c r="B69" s="51"/>
      <c r="C69" s="51"/>
      <c r="D69" s="51"/>
      <c r="E69" s="51"/>
      <c r="F69" s="51"/>
      <c r="G69" s="51"/>
      <c r="H69" s="51"/>
      <c r="I69" s="51"/>
      <c r="J69" s="51"/>
      <c r="K69" s="51"/>
    </row>
    <row r="70" spans="1:11" ht="30" customHeight="1">
      <c r="A70" s="51"/>
      <c r="B70" s="51"/>
      <c r="C70" s="51"/>
      <c r="D70" s="51"/>
      <c r="E70" s="51"/>
      <c r="F70" s="51"/>
      <c r="G70" s="51"/>
      <c r="H70" s="51"/>
      <c r="I70" s="51"/>
      <c r="J70" s="51"/>
      <c r="K70" s="51"/>
    </row>
    <row r="71" spans="1:11" ht="30" customHeight="1">
      <c r="A71" s="51"/>
      <c r="B71" s="51"/>
      <c r="C71" s="51"/>
      <c r="D71" s="51"/>
      <c r="E71" s="51"/>
      <c r="F71" s="51"/>
      <c r="G71" s="51"/>
      <c r="H71" s="51"/>
      <c r="I71" s="51"/>
      <c r="J71" s="51"/>
      <c r="K71" s="51"/>
    </row>
    <row r="72" spans="1:11" ht="30" customHeight="1">
      <c r="A72" s="51"/>
      <c r="B72" s="51"/>
      <c r="C72" s="51"/>
      <c r="D72" s="51"/>
      <c r="E72" s="51"/>
      <c r="F72" s="51"/>
      <c r="G72" s="51"/>
      <c r="H72" s="51"/>
      <c r="I72" s="51"/>
      <c r="J72" s="51"/>
      <c r="K72" s="51"/>
    </row>
    <row r="73" spans="1:11" ht="30" customHeight="1">
      <c r="A73" s="51"/>
      <c r="B73" s="51"/>
      <c r="C73" s="51"/>
      <c r="D73" s="51"/>
      <c r="E73" s="51"/>
      <c r="F73" s="51"/>
      <c r="G73" s="51"/>
      <c r="H73" s="51"/>
      <c r="I73" s="51"/>
      <c r="J73" s="51"/>
      <c r="K73" s="51"/>
    </row>
    <row r="74" spans="1:11" ht="30" customHeight="1">
      <c r="A74" s="51"/>
      <c r="B74" s="51"/>
      <c r="C74" s="51"/>
      <c r="D74" s="51"/>
      <c r="E74" s="51"/>
      <c r="F74" s="51"/>
      <c r="G74" s="51"/>
      <c r="H74" s="51"/>
      <c r="I74" s="51"/>
      <c r="J74" s="51"/>
      <c r="K74" s="51"/>
    </row>
    <row r="75" spans="1:11" ht="30" customHeight="1">
      <c r="A75" s="51"/>
      <c r="B75" s="51"/>
      <c r="C75" s="51"/>
      <c r="D75" s="51"/>
      <c r="E75" s="51"/>
      <c r="F75" s="51"/>
      <c r="G75" s="51"/>
      <c r="H75" s="51"/>
      <c r="I75" s="51"/>
      <c r="J75" s="51"/>
      <c r="K75" s="51"/>
    </row>
    <row r="76" spans="1:11" ht="30" customHeight="1">
      <c r="A76" s="51"/>
      <c r="B76" s="51"/>
      <c r="C76" s="51"/>
      <c r="D76" s="51"/>
      <c r="E76" s="51"/>
      <c r="F76" s="51"/>
      <c r="G76" s="51"/>
      <c r="H76" s="51"/>
      <c r="I76" s="51"/>
      <c r="J76" s="51"/>
      <c r="K76" s="51"/>
    </row>
    <row r="77" spans="1:11" ht="30" customHeight="1">
      <c r="A77" s="51"/>
      <c r="B77" s="51"/>
      <c r="C77" s="51"/>
      <c r="D77" s="51"/>
      <c r="E77" s="51"/>
      <c r="F77" s="51"/>
      <c r="G77" s="51"/>
      <c r="H77" s="51"/>
      <c r="I77" s="51"/>
      <c r="J77" s="51"/>
      <c r="K77" s="51"/>
    </row>
    <row r="78" spans="1:11" ht="30" customHeight="1">
      <c r="A78" s="51"/>
      <c r="B78" s="51"/>
      <c r="C78" s="51"/>
      <c r="D78" s="51"/>
      <c r="E78" s="51"/>
      <c r="F78" s="51"/>
      <c r="G78" s="51"/>
      <c r="H78" s="51"/>
      <c r="I78" s="51"/>
      <c r="J78" s="51"/>
      <c r="K78" s="51"/>
    </row>
    <row r="79" spans="1:11" ht="30" customHeight="1">
      <c r="A79" s="51"/>
      <c r="B79" s="51"/>
      <c r="C79" s="51"/>
      <c r="D79" s="51"/>
      <c r="E79" s="51"/>
      <c r="F79" s="51"/>
      <c r="G79" s="51"/>
      <c r="H79" s="51"/>
      <c r="I79" s="51"/>
      <c r="J79" s="51"/>
      <c r="K79" s="51"/>
    </row>
    <row r="80" spans="1:11" ht="30" customHeight="1">
      <c r="A80" s="51"/>
      <c r="B80" s="51"/>
      <c r="C80" s="51"/>
      <c r="D80" s="51"/>
      <c r="E80" s="51"/>
      <c r="F80" s="51"/>
      <c r="G80" s="51"/>
      <c r="H80" s="51"/>
      <c r="I80" s="51"/>
      <c r="J80" s="51"/>
      <c r="K80" s="51"/>
    </row>
    <row r="81" spans="1:11" ht="30" customHeight="1">
      <c r="A81" s="51"/>
      <c r="B81" s="51"/>
      <c r="C81" s="51"/>
      <c r="D81" s="51"/>
      <c r="E81" s="51"/>
      <c r="F81" s="51"/>
      <c r="G81" s="51"/>
      <c r="H81" s="51"/>
      <c r="I81" s="51"/>
      <c r="J81" s="51"/>
      <c r="K81" s="51"/>
    </row>
    <row r="82" spans="1:11" ht="30" customHeight="1">
      <c r="A82" s="51"/>
      <c r="B82" s="51"/>
      <c r="C82" s="51"/>
      <c r="D82" s="51"/>
      <c r="E82" s="51"/>
      <c r="F82" s="51"/>
      <c r="G82" s="51"/>
      <c r="H82" s="51"/>
      <c r="I82" s="51"/>
      <c r="J82" s="51"/>
      <c r="K82" s="51"/>
    </row>
    <row r="83" spans="1:11" ht="30" customHeight="1">
      <c r="A83" s="51"/>
      <c r="B83" s="51"/>
      <c r="C83" s="51"/>
      <c r="D83" s="51"/>
      <c r="E83" s="51"/>
      <c r="F83" s="51"/>
      <c r="G83" s="51"/>
      <c r="H83" s="51"/>
      <c r="I83" s="51"/>
      <c r="J83" s="51"/>
      <c r="K83" s="51"/>
    </row>
    <row r="84" spans="1:11" ht="30" customHeight="1">
      <c r="A84" s="51"/>
      <c r="B84" s="51"/>
      <c r="C84" s="51"/>
      <c r="D84" s="51"/>
      <c r="E84" s="51"/>
      <c r="F84" s="51"/>
      <c r="G84" s="51"/>
      <c r="H84" s="51"/>
      <c r="I84" s="51"/>
      <c r="J84" s="51"/>
      <c r="K84" s="51"/>
    </row>
    <row r="85" spans="1:11" ht="30" customHeight="1">
      <c r="A85" s="51"/>
      <c r="B85" s="51"/>
      <c r="C85" s="51"/>
      <c r="D85" s="51"/>
      <c r="E85" s="51"/>
      <c r="F85" s="51"/>
      <c r="G85" s="51"/>
      <c r="H85" s="51"/>
      <c r="I85" s="51"/>
      <c r="J85" s="51"/>
      <c r="K85" s="51"/>
    </row>
    <row r="86" spans="1:11" ht="30" customHeight="1">
      <c r="A86" s="51"/>
      <c r="B86" s="51"/>
      <c r="C86" s="51"/>
      <c r="D86" s="51"/>
      <c r="E86" s="51"/>
      <c r="F86" s="51"/>
      <c r="G86" s="51"/>
      <c r="H86" s="51"/>
      <c r="I86" s="51"/>
      <c r="J86" s="51"/>
      <c r="K86" s="51"/>
    </row>
    <row r="87" spans="1:11" ht="30" customHeight="1">
      <c r="A87" s="51"/>
      <c r="B87" s="51"/>
      <c r="C87" s="51"/>
      <c r="D87" s="51"/>
      <c r="E87" s="51"/>
      <c r="F87" s="51"/>
      <c r="G87" s="51"/>
      <c r="H87" s="51"/>
      <c r="I87" s="51"/>
      <c r="J87" s="51"/>
      <c r="K87" s="51"/>
    </row>
    <row r="88" spans="1:11" ht="30" customHeight="1">
      <c r="A88" s="51"/>
      <c r="B88" s="51"/>
      <c r="C88" s="51"/>
      <c r="D88" s="51"/>
      <c r="E88" s="51"/>
      <c r="F88" s="51"/>
      <c r="G88" s="51"/>
      <c r="H88" s="51"/>
      <c r="I88" s="51"/>
      <c r="J88" s="51"/>
      <c r="K88" s="51"/>
    </row>
    <row r="89" spans="1:11" ht="30" customHeight="1">
      <c r="A89" s="51"/>
      <c r="B89" s="51"/>
      <c r="C89" s="51"/>
      <c r="D89" s="51"/>
      <c r="E89" s="51"/>
      <c r="F89" s="51"/>
      <c r="G89" s="51"/>
      <c r="H89" s="51"/>
      <c r="I89" s="51"/>
      <c r="J89" s="51"/>
      <c r="K89" s="51"/>
    </row>
    <row r="90" spans="1:11" ht="30" customHeight="1">
      <c r="A90" s="51"/>
      <c r="B90" s="51"/>
      <c r="C90" s="51"/>
      <c r="D90" s="51"/>
      <c r="E90" s="51"/>
      <c r="F90" s="51"/>
      <c r="G90" s="51"/>
      <c r="H90" s="51"/>
      <c r="I90" s="51"/>
      <c r="J90" s="51"/>
      <c r="K90" s="51"/>
    </row>
    <row r="91" spans="1:11" ht="30" customHeight="1">
      <c r="A91" s="51"/>
      <c r="B91" s="51"/>
      <c r="C91" s="51"/>
      <c r="D91" s="51"/>
      <c r="E91" s="51"/>
      <c r="F91" s="51"/>
      <c r="G91" s="51"/>
      <c r="H91" s="51"/>
      <c r="I91" s="51"/>
      <c r="J91" s="51"/>
      <c r="K91" s="51"/>
    </row>
    <row r="92" spans="1:11" ht="30" customHeight="1">
      <c r="A92" s="51"/>
      <c r="B92" s="51"/>
      <c r="C92" s="51"/>
      <c r="D92" s="51"/>
      <c r="E92" s="51"/>
      <c r="F92" s="51"/>
      <c r="G92" s="51"/>
      <c r="H92" s="51"/>
      <c r="I92" s="51"/>
      <c r="J92" s="51"/>
      <c r="K92" s="51"/>
    </row>
    <row r="93" spans="1:11" ht="30" customHeight="1">
      <c r="A93" s="51"/>
      <c r="B93" s="51"/>
      <c r="C93" s="51"/>
      <c r="D93" s="51"/>
      <c r="E93" s="51"/>
      <c r="F93" s="51"/>
      <c r="G93" s="51"/>
      <c r="H93" s="51"/>
      <c r="I93" s="51"/>
      <c r="J93" s="51"/>
      <c r="K93" s="51"/>
    </row>
    <row r="94" spans="1:11" ht="30" customHeight="1">
      <c r="A94" s="51"/>
      <c r="B94" s="51"/>
      <c r="C94" s="51"/>
      <c r="D94" s="51"/>
      <c r="E94" s="51"/>
      <c r="F94" s="51"/>
      <c r="G94" s="51"/>
      <c r="H94" s="51"/>
      <c r="I94" s="51"/>
      <c r="J94" s="51"/>
      <c r="K94" s="51"/>
    </row>
    <row r="95" spans="1:11" ht="30" customHeight="1">
      <c r="A95" s="51"/>
      <c r="B95" s="51"/>
      <c r="C95" s="51"/>
      <c r="D95" s="51"/>
      <c r="E95" s="51"/>
      <c r="F95" s="51"/>
      <c r="G95" s="51"/>
      <c r="H95" s="51"/>
      <c r="I95" s="51"/>
      <c r="J95" s="51"/>
      <c r="K95" s="51"/>
    </row>
    <row r="96" spans="1:11" ht="30" customHeight="1">
      <c r="A96" s="51"/>
      <c r="B96" s="51"/>
      <c r="C96" s="51"/>
      <c r="D96" s="51"/>
      <c r="E96" s="51"/>
      <c r="F96" s="51"/>
      <c r="G96" s="51"/>
      <c r="H96" s="51"/>
      <c r="I96" s="51"/>
      <c r="J96" s="51"/>
      <c r="K96" s="51"/>
    </row>
    <row r="97" spans="1:11" ht="30" customHeight="1">
      <c r="A97" s="51"/>
      <c r="B97" s="51"/>
      <c r="C97" s="51"/>
      <c r="D97" s="51"/>
      <c r="E97" s="51"/>
      <c r="F97" s="51"/>
      <c r="G97" s="51"/>
      <c r="H97" s="51"/>
      <c r="I97" s="51"/>
      <c r="J97" s="51"/>
      <c r="K97" s="51"/>
    </row>
    <row r="98" spans="1:11" ht="30" customHeight="1">
      <c r="A98" s="51"/>
      <c r="B98" s="51"/>
      <c r="C98" s="51"/>
      <c r="D98" s="51"/>
      <c r="E98" s="51"/>
      <c r="F98" s="51"/>
      <c r="G98" s="51"/>
      <c r="H98" s="51"/>
      <c r="I98" s="51"/>
      <c r="J98" s="51"/>
      <c r="K98" s="51"/>
    </row>
    <row r="99" spans="1:11" ht="30" customHeight="1">
      <c r="A99" s="51"/>
      <c r="B99" s="51"/>
      <c r="C99" s="51"/>
      <c r="D99" s="51"/>
      <c r="E99" s="51"/>
      <c r="F99" s="51"/>
      <c r="G99" s="51"/>
      <c r="H99" s="51"/>
      <c r="I99" s="51"/>
      <c r="J99" s="51"/>
      <c r="K99" s="51"/>
    </row>
    <row r="100" spans="1:11" ht="30" customHeight="1">
      <c r="A100" s="50"/>
      <c r="B100" s="50"/>
      <c r="C100" s="50"/>
      <c r="D100" s="50"/>
      <c r="E100" s="50"/>
      <c r="F100" s="50"/>
      <c r="G100" s="50"/>
      <c r="H100" s="50"/>
      <c r="I100" s="50"/>
      <c r="J100" s="50"/>
      <c r="K100" s="50"/>
    </row>
  </sheetData>
  <pageMargins left="0.7" right="0.7" top="0.75" bottom="0.75" header="0" footer="0"/>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00"/>
  <sheetViews>
    <sheetView topLeftCell="A13" workbookViewId="0">
      <selection activeCell="B24" sqref="B24"/>
    </sheetView>
  </sheetViews>
  <sheetFormatPr defaultColWidth="12.75" defaultRowHeight="15" customHeight="1"/>
  <cols>
    <col min="1" max="1" width="43.625" customWidth="1"/>
    <col min="2" max="3" width="11.25" customWidth="1"/>
    <col min="4" max="4" width="16.25" customWidth="1"/>
    <col min="5" max="5" width="15.25" customWidth="1"/>
    <col min="6" max="6" width="17.625" customWidth="1"/>
    <col min="7" max="7" width="19.625" customWidth="1"/>
    <col min="8" max="11" width="9.5" customWidth="1"/>
  </cols>
  <sheetData>
    <row r="1" spans="1:11" ht="15.75">
      <c r="A1" s="66" t="s">
        <v>63</v>
      </c>
      <c r="B1" s="67"/>
      <c r="C1" s="67"/>
      <c r="D1" s="68"/>
      <c r="E1" s="68"/>
      <c r="F1" s="68"/>
      <c r="G1" s="68"/>
      <c r="H1" s="68"/>
      <c r="I1" s="68"/>
      <c r="J1" s="68"/>
      <c r="K1" s="68"/>
    </row>
    <row r="2" spans="1:11" ht="15.75">
      <c r="A2" s="69" t="s">
        <v>64</v>
      </c>
      <c r="B2" s="70">
        <f>Payroll!B48</f>
        <v>485000</v>
      </c>
      <c r="C2" s="70">
        <f>Payroll!C48</f>
        <v>1415000</v>
      </c>
      <c r="D2" s="70">
        <f>B2/3</f>
        <v>161666.66666666666</v>
      </c>
      <c r="E2" s="70">
        <f t="shared" ref="E2:E7" si="0">B2-D2</f>
        <v>323333.33333333337</v>
      </c>
      <c r="F2" s="70">
        <f t="shared" ref="F2:F7" si="1">C2+E2</f>
        <v>1738333.3333333335</v>
      </c>
      <c r="G2" s="68"/>
      <c r="H2" s="68"/>
      <c r="I2" s="68"/>
      <c r="J2" s="68"/>
      <c r="K2" s="68"/>
    </row>
    <row r="3" spans="1:11" ht="15.75">
      <c r="A3" s="68" t="s">
        <v>65</v>
      </c>
      <c r="B3" s="71">
        <v>200000</v>
      </c>
      <c r="C3" s="71">
        <v>500000</v>
      </c>
      <c r="D3" s="72">
        <f t="shared" ref="D3:D7" si="2">B3</f>
        <v>200000</v>
      </c>
      <c r="E3" s="70">
        <f t="shared" si="0"/>
        <v>0</v>
      </c>
      <c r="F3" s="70">
        <f t="shared" si="1"/>
        <v>500000</v>
      </c>
      <c r="G3" s="73"/>
      <c r="H3" s="68"/>
      <c r="I3" s="68"/>
      <c r="J3" s="68"/>
      <c r="K3" s="68"/>
    </row>
    <row r="4" spans="1:11" ht="15.75">
      <c r="A4" s="74" t="s">
        <v>66</v>
      </c>
      <c r="B4" s="75">
        <f>Equipment!G2*0.25</f>
        <v>124769.35</v>
      </c>
      <c r="C4" s="75">
        <f>Equipment!G2*0.75</f>
        <v>374308.05000000005</v>
      </c>
      <c r="D4" s="75">
        <f t="shared" si="2"/>
        <v>124769.35</v>
      </c>
      <c r="E4" s="75">
        <f t="shared" si="0"/>
        <v>0</v>
      </c>
      <c r="F4" s="75">
        <f t="shared" si="1"/>
        <v>374308.05000000005</v>
      </c>
      <c r="G4" s="68"/>
      <c r="H4" s="68"/>
      <c r="I4" s="68"/>
      <c r="J4" s="68"/>
      <c r="K4" s="68"/>
    </row>
    <row r="5" spans="1:11" ht="15.75">
      <c r="A5" s="68" t="s">
        <v>67</v>
      </c>
      <c r="B5" s="70">
        <v>20000</v>
      </c>
      <c r="C5" s="70">
        <v>300000</v>
      </c>
      <c r="D5" s="70">
        <f t="shared" si="2"/>
        <v>20000</v>
      </c>
      <c r="E5" s="70">
        <f t="shared" si="0"/>
        <v>0</v>
      </c>
      <c r="F5" s="70">
        <f t="shared" si="1"/>
        <v>300000</v>
      </c>
      <c r="G5" s="68"/>
      <c r="H5" s="68"/>
      <c r="I5" s="68"/>
      <c r="J5" s="68"/>
      <c r="K5" s="68"/>
    </row>
    <row r="6" spans="1:11" ht="15.75">
      <c r="A6" s="74" t="s">
        <v>68</v>
      </c>
      <c r="B6" s="75">
        <f>Equipment!G78*0.1</f>
        <v>151200</v>
      </c>
      <c r="C6" s="75">
        <f>Equipment!G78*0.9</f>
        <v>1360800</v>
      </c>
      <c r="D6" s="75">
        <f t="shared" si="2"/>
        <v>151200</v>
      </c>
      <c r="E6" s="75">
        <f t="shared" si="0"/>
        <v>0</v>
      </c>
      <c r="F6" s="75">
        <f t="shared" si="1"/>
        <v>1360800</v>
      </c>
      <c r="G6" s="68"/>
      <c r="H6" s="68"/>
      <c r="I6" s="68"/>
      <c r="J6" s="68"/>
      <c r="K6" s="68"/>
    </row>
    <row r="7" spans="1:11" ht="15.75">
      <c r="A7" s="68" t="s">
        <v>69</v>
      </c>
      <c r="B7" s="70">
        <v>5000</v>
      </c>
      <c r="C7" s="70">
        <v>100000</v>
      </c>
      <c r="D7" s="70">
        <f t="shared" si="2"/>
        <v>5000</v>
      </c>
      <c r="E7" s="70">
        <f t="shared" si="0"/>
        <v>0</v>
      </c>
      <c r="F7" s="70">
        <f t="shared" si="1"/>
        <v>100000</v>
      </c>
      <c r="G7" s="68"/>
      <c r="H7" s="68"/>
      <c r="I7" s="68"/>
      <c r="J7" s="68"/>
      <c r="K7" s="68"/>
    </row>
    <row r="8" spans="1:11" ht="15.75">
      <c r="A8" s="76" t="s">
        <v>70</v>
      </c>
      <c r="B8" s="77">
        <f t="shared" ref="B8:D8" si="3">SUM(B2:B7)</f>
        <v>985969.35</v>
      </c>
      <c r="C8" s="77">
        <f t="shared" si="3"/>
        <v>4050108.05</v>
      </c>
      <c r="D8" s="77">
        <f t="shared" si="3"/>
        <v>662636.0166666666</v>
      </c>
      <c r="E8" s="70"/>
      <c r="F8" s="77">
        <f>SUM(F2:F7)</f>
        <v>4373441.3833333338</v>
      </c>
      <c r="G8" s="70">
        <f>F8-F6-F4</f>
        <v>2638333.333333334</v>
      </c>
      <c r="H8" s="68"/>
      <c r="I8" s="68"/>
      <c r="J8" s="68"/>
      <c r="K8" s="68"/>
    </row>
    <row r="9" spans="1:11" ht="15.75">
      <c r="A9" s="78" t="s">
        <v>71</v>
      </c>
      <c r="B9" s="67"/>
      <c r="C9" s="67"/>
      <c r="D9" s="68"/>
      <c r="E9" s="68"/>
      <c r="F9" s="68"/>
      <c r="G9" s="68"/>
      <c r="H9" s="68"/>
      <c r="I9" s="68"/>
      <c r="J9" s="68"/>
      <c r="K9" s="68"/>
    </row>
    <row r="10" spans="1:11" ht="15.75">
      <c r="A10" s="69" t="s">
        <v>64</v>
      </c>
      <c r="B10" s="70">
        <f>Payroll!B46</f>
        <v>270000</v>
      </c>
      <c r="C10" s="70">
        <f>Payroll!C46</f>
        <v>455000</v>
      </c>
      <c r="D10" s="70">
        <f>B10/3</f>
        <v>90000</v>
      </c>
      <c r="E10" s="68"/>
      <c r="F10" s="68"/>
      <c r="G10" s="68"/>
      <c r="H10" s="68"/>
      <c r="I10" s="68"/>
      <c r="J10" s="68"/>
      <c r="K10" s="68"/>
    </row>
    <row r="11" spans="1:11" ht="15.75">
      <c r="A11" s="68" t="s">
        <v>72</v>
      </c>
      <c r="B11" s="70">
        <v>16000</v>
      </c>
      <c r="C11" s="70">
        <v>36000</v>
      </c>
      <c r="D11" s="70">
        <f t="shared" ref="D11:D18" si="4">B11</f>
        <v>16000</v>
      </c>
      <c r="E11" s="68"/>
      <c r="F11" s="68"/>
      <c r="G11" s="68"/>
      <c r="H11" s="68"/>
      <c r="I11" s="68"/>
      <c r="J11" s="68"/>
      <c r="K11" s="68"/>
    </row>
    <row r="12" spans="1:11" ht="15.75">
      <c r="A12" s="68" t="s">
        <v>73</v>
      </c>
      <c r="B12" s="70">
        <v>20000</v>
      </c>
      <c r="C12" s="70">
        <v>60000</v>
      </c>
      <c r="D12" s="70">
        <f t="shared" si="4"/>
        <v>20000</v>
      </c>
      <c r="E12" s="68"/>
      <c r="F12" s="70"/>
      <c r="G12" s="68"/>
      <c r="H12" s="68"/>
      <c r="I12" s="68"/>
      <c r="J12" s="68"/>
      <c r="K12" s="68"/>
    </row>
    <row r="13" spans="1:11" ht="15.75">
      <c r="A13" s="68" t="s">
        <v>74</v>
      </c>
      <c r="B13" s="70">
        <v>30000</v>
      </c>
      <c r="C13" s="70">
        <v>80000</v>
      </c>
      <c r="D13" s="70">
        <f t="shared" si="4"/>
        <v>30000</v>
      </c>
      <c r="E13" s="68"/>
      <c r="F13" s="68"/>
      <c r="G13" s="68"/>
      <c r="H13" s="68"/>
      <c r="I13" s="68"/>
      <c r="J13" s="68"/>
      <c r="K13" s="68"/>
    </row>
    <row r="14" spans="1:11" ht="15.75">
      <c r="A14" s="68" t="s">
        <v>75</v>
      </c>
      <c r="B14" s="70">
        <v>10000</v>
      </c>
      <c r="C14" s="70">
        <v>24000</v>
      </c>
      <c r="D14" s="70">
        <f t="shared" si="4"/>
        <v>10000</v>
      </c>
      <c r="E14" s="68"/>
      <c r="F14" s="68"/>
      <c r="G14" s="68"/>
      <c r="H14" s="68"/>
      <c r="I14" s="68"/>
      <c r="J14" s="68"/>
      <c r="K14" s="68"/>
    </row>
    <row r="15" spans="1:11" ht="15.75">
      <c r="A15" s="69" t="s">
        <v>76</v>
      </c>
      <c r="B15" s="70">
        <v>5000</v>
      </c>
      <c r="C15" s="70">
        <v>10000</v>
      </c>
      <c r="D15" s="70">
        <f t="shared" si="4"/>
        <v>5000</v>
      </c>
      <c r="E15" s="68"/>
      <c r="F15" s="68"/>
      <c r="G15" s="68"/>
      <c r="H15" s="68"/>
      <c r="I15" s="68"/>
      <c r="J15" s="68"/>
      <c r="K15" s="68"/>
    </row>
    <row r="16" spans="1:11" ht="15.75">
      <c r="A16" s="68" t="s">
        <v>77</v>
      </c>
      <c r="B16" s="70">
        <v>6000</v>
      </c>
      <c r="C16" s="70">
        <v>15000</v>
      </c>
      <c r="D16" s="70">
        <f t="shared" si="4"/>
        <v>6000</v>
      </c>
      <c r="E16" s="68"/>
      <c r="F16" s="68"/>
      <c r="G16" s="68"/>
      <c r="H16" s="68"/>
      <c r="I16" s="68"/>
      <c r="J16" s="68"/>
      <c r="K16" s="68"/>
    </row>
    <row r="17" spans="1:11" ht="15.75">
      <c r="A17" s="69" t="s">
        <v>78</v>
      </c>
      <c r="B17" s="70">
        <v>5000</v>
      </c>
      <c r="C17" s="70">
        <v>10000</v>
      </c>
      <c r="D17" s="70">
        <f t="shared" si="4"/>
        <v>5000</v>
      </c>
      <c r="E17" s="68"/>
      <c r="F17" s="68"/>
      <c r="G17" s="68"/>
      <c r="H17" s="68"/>
      <c r="I17" s="68"/>
      <c r="J17" s="68"/>
      <c r="K17" s="68"/>
    </row>
    <row r="18" spans="1:11" ht="15.75">
      <c r="A18" s="68" t="s">
        <v>79</v>
      </c>
      <c r="B18" s="70">
        <v>25000</v>
      </c>
      <c r="C18" s="70">
        <v>75000</v>
      </c>
      <c r="D18" s="70">
        <f t="shared" si="4"/>
        <v>25000</v>
      </c>
      <c r="E18" s="68"/>
      <c r="F18" s="68"/>
      <c r="G18" s="68"/>
      <c r="H18" s="68"/>
      <c r="I18" s="68"/>
      <c r="J18" s="68"/>
      <c r="K18" s="68"/>
    </row>
    <row r="19" spans="1:11" ht="15.75">
      <c r="A19" s="69" t="s">
        <v>80</v>
      </c>
      <c r="B19" s="70">
        <v>50000</v>
      </c>
      <c r="C19" s="70">
        <v>600000</v>
      </c>
      <c r="D19" s="70">
        <f>B19/4</f>
        <v>12500</v>
      </c>
      <c r="E19" s="68"/>
      <c r="F19" s="68"/>
      <c r="G19" s="68"/>
      <c r="H19" s="68"/>
      <c r="I19" s="68"/>
      <c r="J19" s="68"/>
      <c r="K19" s="68"/>
    </row>
    <row r="20" spans="1:11" ht="15.75">
      <c r="A20" s="79" t="s">
        <v>81</v>
      </c>
      <c r="B20" s="70">
        <v>20000</v>
      </c>
      <c r="C20" s="70">
        <v>100000</v>
      </c>
      <c r="D20" s="70">
        <f>B20/2</f>
        <v>10000</v>
      </c>
      <c r="E20" s="68"/>
      <c r="F20" s="68"/>
      <c r="G20" s="68"/>
      <c r="H20" s="68"/>
      <c r="I20" s="68"/>
      <c r="J20" s="68"/>
      <c r="K20" s="68"/>
    </row>
    <row r="21" spans="1:11" ht="15.75" customHeight="1">
      <c r="A21" s="68" t="s">
        <v>82</v>
      </c>
      <c r="B21" s="70">
        <v>5000</v>
      </c>
      <c r="C21" s="70">
        <v>20000</v>
      </c>
      <c r="D21" s="70">
        <f>B21</f>
        <v>5000</v>
      </c>
      <c r="E21" s="68"/>
      <c r="F21" s="68"/>
      <c r="G21" s="68"/>
      <c r="H21" s="68"/>
      <c r="I21" s="68"/>
      <c r="J21" s="68"/>
      <c r="K21" s="68"/>
    </row>
    <row r="22" spans="1:11" ht="15.75" customHeight="1">
      <c r="A22" s="80" t="s">
        <v>83</v>
      </c>
      <c r="B22" s="77">
        <f t="shared" ref="B22:C22" si="5">SUM(B10:B21)</f>
        <v>462000</v>
      </c>
      <c r="C22" s="77">
        <f t="shared" si="5"/>
        <v>1485000</v>
      </c>
      <c r="D22" s="68"/>
      <c r="E22" s="68"/>
      <c r="F22" s="68"/>
      <c r="G22" s="68"/>
      <c r="H22" s="68"/>
      <c r="I22" s="68"/>
      <c r="J22" s="68"/>
      <c r="K22" s="68"/>
    </row>
    <row r="23" spans="1:11" ht="15.75" customHeight="1">
      <c r="A23" s="78" t="s">
        <v>61</v>
      </c>
      <c r="B23" s="67"/>
      <c r="C23" s="67"/>
      <c r="D23" s="68"/>
      <c r="E23" s="68"/>
      <c r="F23" s="68"/>
      <c r="G23" s="68"/>
      <c r="H23" s="68"/>
      <c r="I23" s="68"/>
      <c r="J23" s="68"/>
      <c r="K23" s="68"/>
    </row>
    <row r="24" spans="1:11" ht="15.75" customHeight="1">
      <c r="A24" s="68" t="s">
        <v>84</v>
      </c>
      <c r="B24" s="70">
        <v>100000</v>
      </c>
      <c r="C24" s="70">
        <v>200000</v>
      </c>
      <c r="D24" s="68"/>
      <c r="E24" s="68"/>
      <c r="F24" s="68"/>
      <c r="G24" s="68"/>
      <c r="H24" s="68"/>
      <c r="I24" s="68"/>
      <c r="J24" s="68"/>
      <c r="K24" s="68"/>
    </row>
    <row r="25" spans="1:11" ht="15.75" customHeight="1">
      <c r="A25" s="68" t="s">
        <v>85</v>
      </c>
      <c r="B25" s="70">
        <v>20000</v>
      </c>
      <c r="C25" s="70">
        <v>300000</v>
      </c>
      <c r="D25" s="68"/>
      <c r="E25" s="68"/>
      <c r="F25" s="68"/>
      <c r="G25" s="68"/>
      <c r="H25" s="68"/>
      <c r="I25" s="68"/>
      <c r="J25" s="68"/>
      <c r="K25" s="68"/>
    </row>
    <row r="26" spans="1:11" ht="15.75" customHeight="1">
      <c r="A26" s="80" t="s">
        <v>86</v>
      </c>
      <c r="B26" s="77">
        <f t="shared" ref="B26:C26" si="6">SUM(B24:B25)</f>
        <v>120000</v>
      </c>
      <c r="C26" s="77">
        <f t="shared" si="6"/>
        <v>500000</v>
      </c>
      <c r="D26" s="68"/>
      <c r="E26" s="68"/>
      <c r="F26" s="68"/>
      <c r="G26" s="68"/>
      <c r="H26" s="68"/>
      <c r="I26" s="68"/>
      <c r="J26" s="68"/>
      <c r="K26" s="68"/>
    </row>
    <row r="27" spans="1:11" ht="15.75" customHeight="1">
      <c r="A27" s="81" t="s">
        <v>87</v>
      </c>
      <c r="B27" s="81">
        <f t="shared" ref="B27:C27" si="7">B8+B22+B26</f>
        <v>1567969.35</v>
      </c>
      <c r="C27" s="81">
        <f t="shared" si="7"/>
        <v>6035108.0499999998</v>
      </c>
      <c r="D27" s="68"/>
      <c r="E27" s="68"/>
      <c r="F27" s="68"/>
      <c r="G27" s="68"/>
      <c r="H27" s="68"/>
      <c r="I27" s="68"/>
      <c r="J27" s="68"/>
      <c r="K27" s="68"/>
    </row>
    <row r="28" spans="1:11" ht="15.75" customHeight="1">
      <c r="A28" s="82"/>
      <c r="B28" s="70"/>
      <c r="C28" s="70"/>
      <c r="D28" s="68"/>
      <c r="E28" s="68"/>
      <c r="F28" s="68"/>
      <c r="G28" s="68"/>
      <c r="H28" s="68"/>
      <c r="I28" s="68"/>
      <c r="J28" s="68"/>
      <c r="K28" s="68"/>
    </row>
    <row r="29" spans="1:11" ht="15.75" customHeight="1">
      <c r="A29" s="60"/>
      <c r="B29" s="70"/>
      <c r="C29" s="70"/>
      <c r="D29" s="68"/>
      <c r="E29" s="68"/>
      <c r="F29" s="68"/>
      <c r="G29" s="68"/>
      <c r="H29" s="68"/>
      <c r="I29" s="68"/>
      <c r="J29" s="68"/>
      <c r="K29" s="68"/>
    </row>
    <row r="30" spans="1:11" ht="15.75" customHeight="1">
      <c r="A30" s="50"/>
      <c r="B30" s="70"/>
      <c r="C30" s="70"/>
      <c r="D30" s="68"/>
      <c r="E30" s="68"/>
      <c r="F30" s="68"/>
      <c r="G30" s="68"/>
      <c r="H30" s="68"/>
      <c r="I30" s="68"/>
      <c r="J30" s="68"/>
      <c r="K30" s="68"/>
    </row>
    <row r="31" spans="1:11" ht="15.75" customHeight="1">
      <c r="A31" s="50"/>
      <c r="B31" s="70"/>
      <c r="C31" s="70"/>
      <c r="D31" s="68"/>
      <c r="E31" s="68"/>
      <c r="F31" s="68"/>
      <c r="G31" s="68"/>
      <c r="H31" s="68"/>
      <c r="I31" s="68"/>
      <c r="J31" s="68"/>
      <c r="K31" s="68"/>
    </row>
    <row r="32" spans="1:11" ht="15.75" customHeight="1">
      <c r="A32" s="50"/>
      <c r="B32" s="70"/>
      <c r="C32" s="70"/>
      <c r="D32" s="68"/>
      <c r="E32" s="68"/>
      <c r="F32" s="68"/>
      <c r="G32" s="68"/>
      <c r="H32" s="68"/>
      <c r="I32" s="68"/>
      <c r="J32" s="68"/>
      <c r="K32" s="68"/>
    </row>
    <row r="33" spans="1:11" ht="15.75" customHeight="1">
      <c r="A33" s="50"/>
      <c r="B33" s="70"/>
      <c r="C33" s="70"/>
      <c r="D33" s="68"/>
      <c r="E33" s="68"/>
      <c r="F33" s="68"/>
      <c r="G33" s="68"/>
      <c r="H33" s="68"/>
      <c r="I33" s="68"/>
      <c r="J33" s="68"/>
      <c r="K33" s="68"/>
    </row>
    <row r="34" spans="1:11" ht="15.75" customHeight="1">
      <c r="A34" s="50"/>
      <c r="B34" s="70"/>
      <c r="C34" s="70"/>
      <c r="D34" s="68"/>
      <c r="E34" s="68"/>
      <c r="F34" s="68"/>
      <c r="G34" s="68"/>
      <c r="H34" s="68"/>
      <c r="I34" s="68"/>
      <c r="J34" s="68"/>
      <c r="K34" s="68"/>
    </row>
    <row r="35" spans="1:11" ht="15.75" customHeight="1">
      <c r="A35" s="50"/>
      <c r="B35" s="70"/>
      <c r="C35" s="70"/>
      <c r="D35" s="68"/>
      <c r="E35" s="68"/>
      <c r="F35" s="68"/>
      <c r="G35" s="68"/>
      <c r="H35" s="68"/>
      <c r="I35" s="68"/>
      <c r="J35" s="68"/>
      <c r="K35" s="68"/>
    </row>
    <row r="36" spans="1:11" ht="15.75" customHeight="1">
      <c r="A36" s="50"/>
      <c r="B36" s="70"/>
      <c r="C36" s="70"/>
      <c r="D36" s="68"/>
      <c r="E36" s="68"/>
      <c r="F36" s="68"/>
      <c r="G36" s="68"/>
      <c r="H36" s="68"/>
      <c r="I36" s="68"/>
      <c r="J36" s="68"/>
      <c r="K36" s="68"/>
    </row>
    <row r="37" spans="1:11" ht="15.75" customHeight="1">
      <c r="A37" s="50"/>
      <c r="B37" s="70"/>
      <c r="C37" s="70"/>
      <c r="D37" s="68"/>
      <c r="E37" s="68"/>
      <c r="F37" s="68"/>
      <c r="G37" s="68"/>
      <c r="H37" s="68"/>
      <c r="I37" s="68"/>
      <c r="J37" s="68"/>
      <c r="K37" s="68"/>
    </row>
    <row r="38" spans="1:11" ht="15.75" customHeight="1">
      <c r="A38" s="50"/>
      <c r="B38" s="70"/>
      <c r="C38" s="70"/>
      <c r="D38" s="68"/>
      <c r="E38" s="68"/>
      <c r="F38" s="68"/>
      <c r="G38" s="68"/>
      <c r="H38" s="68"/>
      <c r="I38" s="68"/>
      <c r="J38" s="68"/>
      <c r="K38" s="68"/>
    </row>
    <row r="39" spans="1:11" ht="15.75" customHeight="1">
      <c r="A39" s="50"/>
      <c r="B39" s="70"/>
      <c r="C39" s="70"/>
      <c r="D39" s="68"/>
      <c r="E39" s="68"/>
      <c r="F39" s="68"/>
      <c r="G39" s="68"/>
      <c r="H39" s="68"/>
      <c r="I39" s="68"/>
      <c r="J39" s="68"/>
      <c r="K39" s="68"/>
    </row>
    <row r="40" spans="1:11" ht="15.75" customHeight="1">
      <c r="A40" s="50"/>
      <c r="B40" s="70"/>
      <c r="C40" s="70"/>
      <c r="D40" s="68"/>
      <c r="E40" s="68"/>
      <c r="F40" s="68"/>
      <c r="G40" s="68"/>
      <c r="H40" s="68"/>
      <c r="I40" s="68"/>
      <c r="J40" s="68"/>
      <c r="K40" s="68"/>
    </row>
    <row r="41" spans="1:11" ht="15.75" customHeight="1">
      <c r="A41" s="60"/>
      <c r="B41" s="70"/>
      <c r="C41" s="70"/>
      <c r="D41" s="68"/>
      <c r="E41" s="68"/>
      <c r="F41" s="68"/>
      <c r="G41" s="68"/>
      <c r="H41" s="68"/>
      <c r="I41" s="68"/>
      <c r="J41" s="68"/>
      <c r="K41" s="68"/>
    </row>
    <row r="42" spans="1:11" ht="15.75" customHeight="1">
      <c r="A42" s="50"/>
      <c r="B42" s="70"/>
      <c r="C42" s="70"/>
      <c r="D42" s="68"/>
      <c r="E42" s="68"/>
      <c r="F42" s="68"/>
      <c r="G42" s="68"/>
      <c r="H42" s="68"/>
      <c r="I42" s="68"/>
      <c r="J42" s="68"/>
      <c r="K42" s="68"/>
    </row>
    <row r="43" spans="1:11" ht="15.75" customHeight="1">
      <c r="A43" s="50"/>
      <c r="B43" s="70"/>
      <c r="C43" s="70"/>
      <c r="D43" s="68"/>
      <c r="E43" s="68"/>
      <c r="F43" s="68"/>
      <c r="G43" s="68"/>
      <c r="H43" s="68"/>
      <c r="I43" s="68"/>
      <c r="J43" s="68"/>
      <c r="K43" s="68"/>
    </row>
    <row r="44" spans="1:11" ht="15.75" customHeight="1">
      <c r="A44" s="50"/>
      <c r="B44" s="70"/>
      <c r="C44" s="70"/>
      <c r="D44" s="68"/>
      <c r="E44" s="68"/>
      <c r="F44" s="68"/>
      <c r="G44" s="68"/>
      <c r="H44" s="68"/>
      <c r="I44" s="68"/>
      <c r="J44" s="68"/>
      <c r="K44" s="68"/>
    </row>
    <row r="45" spans="1:11" ht="15.75" customHeight="1">
      <c r="A45" s="50"/>
      <c r="B45" s="70"/>
      <c r="C45" s="70"/>
      <c r="D45" s="68"/>
      <c r="E45" s="68"/>
      <c r="F45" s="68"/>
      <c r="G45" s="68"/>
      <c r="H45" s="68"/>
      <c r="I45" s="68"/>
      <c r="J45" s="68"/>
      <c r="K45" s="68"/>
    </row>
    <row r="46" spans="1:11" ht="15.75" customHeight="1">
      <c r="A46" s="60"/>
      <c r="B46" s="70"/>
      <c r="C46" s="70"/>
      <c r="D46" s="68"/>
      <c r="E46" s="68"/>
      <c r="F46" s="68"/>
      <c r="G46" s="68"/>
      <c r="H46" s="68"/>
      <c r="I46" s="68"/>
      <c r="J46" s="68"/>
      <c r="K46" s="68"/>
    </row>
    <row r="47" spans="1:11" ht="15.75" customHeight="1">
      <c r="A47" s="50"/>
      <c r="B47" s="70"/>
      <c r="C47" s="70"/>
      <c r="D47" s="68"/>
      <c r="E47" s="68"/>
      <c r="F47" s="68"/>
      <c r="G47" s="68"/>
      <c r="H47" s="68"/>
      <c r="I47" s="68"/>
      <c r="J47" s="68"/>
      <c r="K47" s="68"/>
    </row>
    <row r="48" spans="1:11" ht="15.75" customHeight="1">
      <c r="A48" s="50"/>
      <c r="B48" s="70"/>
      <c r="C48" s="70"/>
      <c r="D48" s="68"/>
      <c r="E48" s="68"/>
      <c r="F48" s="68"/>
      <c r="G48" s="68"/>
      <c r="H48" s="68"/>
      <c r="I48" s="68"/>
      <c r="J48" s="68"/>
      <c r="K48" s="68"/>
    </row>
    <row r="49" spans="1:11" ht="15.75" customHeight="1">
      <c r="A49" s="50"/>
      <c r="B49" s="70"/>
      <c r="C49" s="70"/>
      <c r="D49" s="68"/>
      <c r="E49" s="68"/>
      <c r="F49" s="68"/>
      <c r="G49" s="68"/>
      <c r="H49" s="68"/>
      <c r="I49" s="68"/>
      <c r="J49" s="68"/>
      <c r="K49" s="68"/>
    </row>
    <row r="50" spans="1:11" ht="15.75" customHeight="1">
      <c r="A50" s="50"/>
      <c r="B50" s="70"/>
      <c r="C50" s="70"/>
      <c r="D50" s="68"/>
      <c r="E50" s="68"/>
      <c r="F50" s="68"/>
      <c r="G50" s="68"/>
      <c r="H50" s="68"/>
      <c r="I50" s="68"/>
      <c r="J50" s="68"/>
      <c r="K50" s="68"/>
    </row>
    <row r="51" spans="1:11" ht="15.75" customHeight="1">
      <c r="A51" s="50"/>
      <c r="B51" s="70"/>
      <c r="C51" s="70"/>
      <c r="D51" s="68"/>
      <c r="E51" s="68"/>
      <c r="F51" s="68"/>
      <c r="G51" s="68"/>
      <c r="H51" s="68"/>
      <c r="I51" s="68"/>
      <c r="J51" s="68"/>
      <c r="K51" s="68"/>
    </row>
    <row r="52" spans="1:11" ht="15.75" customHeight="1">
      <c r="A52" s="60"/>
      <c r="B52" s="70"/>
      <c r="C52" s="70"/>
      <c r="D52" s="68"/>
      <c r="E52" s="68"/>
      <c r="F52" s="68"/>
      <c r="G52" s="68"/>
      <c r="H52" s="68"/>
      <c r="I52" s="68"/>
      <c r="J52" s="68"/>
      <c r="K52" s="68"/>
    </row>
    <row r="53" spans="1:11" ht="15.75" customHeight="1">
      <c r="A53" s="50"/>
      <c r="B53" s="70"/>
      <c r="C53" s="70"/>
      <c r="D53" s="68"/>
      <c r="E53" s="68"/>
      <c r="F53" s="68"/>
      <c r="G53" s="68"/>
      <c r="H53" s="68"/>
      <c r="I53" s="68"/>
      <c r="J53" s="68"/>
      <c r="K53" s="68"/>
    </row>
    <row r="54" spans="1:11" ht="15.75" customHeight="1">
      <c r="A54" s="50"/>
      <c r="B54" s="70"/>
      <c r="C54" s="70"/>
      <c r="D54" s="68"/>
      <c r="E54" s="68"/>
      <c r="F54" s="68"/>
      <c r="G54" s="68"/>
      <c r="H54" s="68"/>
      <c r="I54" s="68"/>
      <c r="J54" s="68"/>
      <c r="K54" s="68"/>
    </row>
    <row r="55" spans="1:11" ht="15.75" customHeight="1">
      <c r="A55" s="50"/>
      <c r="B55" s="70"/>
      <c r="C55" s="70"/>
      <c r="D55" s="68"/>
      <c r="E55" s="68"/>
      <c r="F55" s="68"/>
      <c r="G55" s="68"/>
      <c r="H55" s="68"/>
      <c r="I55" s="68"/>
      <c r="J55" s="68"/>
      <c r="K55" s="68"/>
    </row>
    <row r="56" spans="1:11" ht="15.75" customHeight="1">
      <c r="A56" s="50"/>
      <c r="B56" s="70"/>
      <c r="C56" s="70"/>
      <c r="D56" s="68"/>
      <c r="E56" s="68"/>
      <c r="F56" s="68"/>
      <c r="G56" s="68"/>
      <c r="H56" s="68"/>
      <c r="I56" s="68"/>
      <c r="J56" s="68"/>
      <c r="K56" s="68"/>
    </row>
    <row r="57" spans="1:11" ht="15.75" customHeight="1">
      <c r="A57" s="50"/>
      <c r="B57" s="70"/>
      <c r="C57" s="70"/>
      <c r="D57" s="68"/>
      <c r="E57" s="68"/>
      <c r="F57" s="68"/>
      <c r="G57" s="68"/>
      <c r="H57" s="68"/>
      <c r="I57" s="68"/>
      <c r="J57" s="68"/>
      <c r="K57" s="68"/>
    </row>
    <row r="58" spans="1:11" ht="15.75" customHeight="1">
      <c r="A58" s="50"/>
      <c r="B58" s="70"/>
      <c r="C58" s="70"/>
      <c r="D58" s="68"/>
      <c r="E58" s="68"/>
      <c r="F58" s="68"/>
      <c r="G58" s="68"/>
      <c r="H58" s="68"/>
      <c r="I58" s="68"/>
      <c r="J58" s="68"/>
      <c r="K58" s="68"/>
    </row>
    <row r="59" spans="1:11" ht="15.75" customHeight="1">
      <c r="A59" s="50"/>
      <c r="B59" s="70"/>
      <c r="C59" s="70"/>
      <c r="D59" s="68"/>
      <c r="E59" s="68"/>
      <c r="F59" s="68"/>
      <c r="G59" s="68"/>
      <c r="H59" s="68"/>
      <c r="I59" s="68"/>
      <c r="J59" s="68"/>
      <c r="K59" s="68"/>
    </row>
    <row r="60" spans="1:11" ht="15.75" customHeight="1">
      <c r="A60" s="60"/>
      <c r="B60" s="70"/>
      <c r="C60" s="70"/>
      <c r="D60" s="68"/>
      <c r="E60" s="68"/>
      <c r="F60" s="68"/>
      <c r="G60" s="68"/>
      <c r="H60" s="68"/>
      <c r="I60" s="68"/>
      <c r="J60" s="68"/>
      <c r="K60" s="68"/>
    </row>
    <row r="61" spans="1:11" ht="15.75" customHeight="1">
      <c r="A61" s="50"/>
      <c r="B61" s="70"/>
      <c r="C61" s="70"/>
      <c r="D61" s="68"/>
      <c r="E61" s="68"/>
      <c r="F61" s="68"/>
      <c r="G61" s="68"/>
      <c r="H61" s="68"/>
      <c r="I61" s="68"/>
      <c r="J61" s="68"/>
      <c r="K61" s="68"/>
    </row>
    <row r="62" spans="1:11" ht="15.75" customHeight="1">
      <c r="A62" s="50"/>
      <c r="B62" s="70"/>
      <c r="C62" s="70"/>
      <c r="D62" s="68"/>
      <c r="E62" s="68"/>
      <c r="F62" s="68"/>
      <c r="G62" s="68"/>
      <c r="H62" s="68"/>
      <c r="I62" s="68"/>
      <c r="J62" s="68"/>
      <c r="K62" s="68"/>
    </row>
    <row r="63" spans="1:11" ht="15.75" customHeight="1">
      <c r="A63" s="50"/>
      <c r="B63" s="70"/>
      <c r="C63" s="70"/>
      <c r="D63" s="68"/>
      <c r="E63" s="68"/>
      <c r="F63" s="68"/>
      <c r="G63" s="68"/>
      <c r="H63" s="68"/>
      <c r="I63" s="68"/>
      <c r="J63" s="68"/>
      <c r="K63" s="68"/>
    </row>
    <row r="64" spans="1:11" ht="15.75" customHeight="1">
      <c r="A64" s="60"/>
      <c r="B64" s="70"/>
      <c r="C64" s="70"/>
      <c r="D64" s="68"/>
      <c r="E64" s="68"/>
      <c r="F64" s="68"/>
      <c r="G64" s="68"/>
      <c r="H64" s="68"/>
      <c r="I64" s="68"/>
      <c r="J64" s="68"/>
      <c r="K64" s="68"/>
    </row>
    <row r="65" spans="1:11" ht="15.75" customHeight="1">
      <c r="A65" s="50"/>
      <c r="B65" s="70"/>
      <c r="C65" s="70"/>
      <c r="D65" s="68"/>
      <c r="E65" s="68"/>
      <c r="F65" s="68"/>
      <c r="G65" s="68"/>
      <c r="H65" s="68"/>
      <c r="I65" s="68"/>
      <c r="J65" s="68"/>
      <c r="K65" s="68"/>
    </row>
    <row r="66" spans="1:11" ht="15.75" customHeight="1">
      <c r="A66" s="50"/>
      <c r="B66" s="70"/>
      <c r="C66" s="70"/>
      <c r="D66" s="68"/>
      <c r="E66" s="68"/>
      <c r="F66" s="68"/>
      <c r="G66" s="68"/>
      <c r="H66" s="68"/>
      <c r="I66" s="68"/>
      <c r="J66" s="68"/>
      <c r="K66" s="68"/>
    </row>
    <row r="67" spans="1:11" ht="15.75" customHeight="1">
      <c r="A67" s="50"/>
      <c r="B67" s="70"/>
      <c r="C67" s="70"/>
      <c r="D67" s="68"/>
      <c r="E67" s="68"/>
      <c r="F67" s="68"/>
      <c r="G67" s="68"/>
      <c r="H67" s="68"/>
      <c r="I67" s="68"/>
      <c r="J67" s="68"/>
      <c r="K67" s="68"/>
    </row>
    <row r="68" spans="1:11" ht="15.75" customHeight="1">
      <c r="A68" s="60"/>
      <c r="B68" s="70"/>
      <c r="C68" s="70"/>
      <c r="D68" s="68"/>
      <c r="E68" s="68"/>
      <c r="F68" s="68"/>
      <c r="G68" s="68"/>
      <c r="H68" s="68"/>
      <c r="I68" s="68"/>
      <c r="J68" s="68"/>
      <c r="K68" s="68"/>
    </row>
    <row r="69" spans="1:11" ht="15.75" customHeight="1">
      <c r="A69" s="50"/>
      <c r="B69" s="70"/>
      <c r="C69" s="70"/>
      <c r="D69" s="68"/>
      <c r="E69" s="68"/>
      <c r="F69" s="68"/>
      <c r="G69" s="68"/>
      <c r="H69" s="68"/>
      <c r="I69" s="68"/>
      <c r="J69" s="68"/>
      <c r="K69" s="68"/>
    </row>
    <row r="70" spans="1:11" ht="15.75" customHeight="1">
      <c r="A70" s="50"/>
      <c r="B70" s="70"/>
      <c r="C70" s="70"/>
      <c r="D70" s="68"/>
      <c r="E70" s="68"/>
      <c r="F70" s="68"/>
      <c r="G70" s="68"/>
      <c r="H70" s="68"/>
      <c r="I70" s="68"/>
      <c r="J70" s="68"/>
      <c r="K70" s="68"/>
    </row>
    <row r="71" spans="1:11" ht="15.75" customHeight="1">
      <c r="A71" s="50"/>
      <c r="B71" s="70"/>
      <c r="C71" s="70"/>
      <c r="D71" s="68"/>
      <c r="E71" s="68"/>
      <c r="F71" s="68"/>
      <c r="G71" s="68"/>
      <c r="H71" s="68"/>
      <c r="I71" s="68"/>
      <c r="J71" s="68"/>
      <c r="K71" s="68"/>
    </row>
    <row r="72" spans="1:11" ht="15.75" customHeight="1">
      <c r="A72" s="50"/>
      <c r="B72" s="70"/>
      <c r="C72" s="70"/>
      <c r="D72" s="68"/>
      <c r="E72" s="68"/>
      <c r="F72" s="68"/>
      <c r="G72" s="68"/>
      <c r="H72" s="68"/>
      <c r="I72" s="68"/>
      <c r="J72" s="68"/>
      <c r="K72" s="68"/>
    </row>
    <row r="73" spans="1:11" ht="15.75" customHeight="1">
      <c r="A73" s="50"/>
      <c r="B73" s="70"/>
      <c r="C73" s="70"/>
      <c r="D73" s="68"/>
      <c r="E73" s="68"/>
      <c r="F73" s="68"/>
      <c r="G73" s="68"/>
      <c r="H73" s="68"/>
      <c r="I73" s="68"/>
      <c r="J73" s="68"/>
      <c r="K73" s="68"/>
    </row>
    <row r="74" spans="1:11" ht="15.75" customHeight="1">
      <c r="A74" s="50"/>
      <c r="B74" s="70"/>
      <c r="C74" s="70"/>
      <c r="D74" s="68"/>
      <c r="E74" s="68"/>
      <c r="F74" s="68"/>
      <c r="G74" s="68"/>
      <c r="H74" s="68"/>
      <c r="I74" s="68"/>
      <c r="J74" s="68"/>
      <c r="K74" s="68"/>
    </row>
    <row r="75" spans="1:11" ht="15.75" customHeight="1">
      <c r="A75" s="60"/>
      <c r="B75" s="70"/>
      <c r="C75" s="70"/>
      <c r="D75" s="68"/>
      <c r="E75" s="68"/>
      <c r="F75" s="68"/>
      <c r="G75" s="68"/>
      <c r="H75" s="68"/>
      <c r="I75" s="68"/>
      <c r="J75" s="68"/>
      <c r="K75" s="68"/>
    </row>
    <row r="76" spans="1:11" ht="15.75" customHeight="1">
      <c r="A76" s="50"/>
      <c r="B76" s="70"/>
      <c r="C76" s="70"/>
      <c r="D76" s="68"/>
      <c r="E76" s="68"/>
      <c r="F76" s="68"/>
      <c r="G76" s="68"/>
      <c r="H76" s="68"/>
      <c r="I76" s="68"/>
      <c r="J76" s="68"/>
      <c r="K76" s="68"/>
    </row>
    <row r="77" spans="1:11" ht="15.75" customHeight="1">
      <c r="A77" s="50"/>
      <c r="B77" s="70"/>
      <c r="C77" s="70"/>
      <c r="D77" s="68"/>
      <c r="E77" s="68"/>
      <c r="F77" s="68"/>
      <c r="G77" s="68"/>
      <c r="H77" s="68"/>
      <c r="I77" s="68"/>
      <c r="J77" s="68"/>
      <c r="K77" s="68"/>
    </row>
    <row r="78" spans="1:11" ht="15.75" customHeight="1">
      <c r="A78" s="50"/>
      <c r="B78" s="70"/>
      <c r="C78" s="70"/>
      <c r="D78" s="68"/>
      <c r="E78" s="68"/>
      <c r="F78" s="68"/>
      <c r="G78" s="68"/>
      <c r="H78" s="68"/>
      <c r="I78" s="68"/>
      <c r="J78" s="68"/>
      <c r="K78" s="68"/>
    </row>
    <row r="79" spans="1:11" ht="15.75" customHeight="1">
      <c r="A79" s="50"/>
      <c r="B79" s="70"/>
      <c r="C79" s="70"/>
      <c r="D79" s="68"/>
      <c r="E79" s="68"/>
      <c r="F79" s="68"/>
      <c r="G79" s="68"/>
      <c r="H79" s="68"/>
      <c r="I79" s="68"/>
      <c r="J79" s="68"/>
      <c r="K79" s="68"/>
    </row>
    <row r="80" spans="1:11" ht="15.75" customHeight="1">
      <c r="A80" s="50"/>
      <c r="B80" s="70"/>
      <c r="C80" s="70"/>
      <c r="D80" s="68"/>
      <c r="E80" s="68"/>
      <c r="F80" s="68"/>
      <c r="G80" s="68"/>
      <c r="H80" s="68"/>
      <c r="I80" s="68"/>
      <c r="J80" s="68"/>
      <c r="K80" s="68"/>
    </row>
    <row r="81" spans="1:11" ht="15.75" customHeight="1">
      <c r="A81" s="50"/>
      <c r="B81" s="70"/>
      <c r="C81" s="70"/>
      <c r="D81" s="68"/>
      <c r="E81" s="68"/>
      <c r="F81" s="68"/>
      <c r="G81" s="68"/>
      <c r="H81" s="68"/>
      <c r="I81" s="68"/>
      <c r="J81" s="68"/>
      <c r="K81" s="68"/>
    </row>
    <row r="82" spans="1:11" ht="15.75" customHeight="1">
      <c r="A82" s="50"/>
      <c r="B82" s="70"/>
      <c r="C82" s="70"/>
      <c r="D82" s="68"/>
      <c r="E82" s="68"/>
      <c r="F82" s="68"/>
      <c r="G82" s="68"/>
      <c r="H82" s="68"/>
      <c r="I82" s="68"/>
      <c r="J82" s="68"/>
      <c r="K82" s="68"/>
    </row>
    <row r="83" spans="1:11" ht="15.75" customHeight="1">
      <c r="A83" s="68"/>
      <c r="B83" s="70"/>
      <c r="C83" s="70"/>
      <c r="D83" s="68"/>
      <c r="E83" s="68"/>
      <c r="F83" s="68"/>
      <c r="G83" s="68"/>
      <c r="H83" s="68"/>
      <c r="I83" s="68"/>
      <c r="J83" s="68"/>
      <c r="K83" s="68"/>
    </row>
    <row r="84" spans="1:11" ht="15.75" customHeight="1">
      <c r="A84" s="68"/>
      <c r="B84" s="70"/>
      <c r="C84" s="70"/>
      <c r="D84" s="68"/>
      <c r="E84" s="68"/>
      <c r="F84" s="68"/>
      <c r="G84" s="68"/>
      <c r="H84" s="68"/>
      <c r="I84" s="68"/>
      <c r="J84" s="68"/>
      <c r="K84" s="68"/>
    </row>
    <row r="85" spans="1:11" ht="15.75" customHeight="1">
      <c r="A85" s="68"/>
      <c r="B85" s="70"/>
      <c r="C85" s="70"/>
      <c r="D85" s="68"/>
      <c r="E85" s="68"/>
      <c r="F85" s="68"/>
      <c r="G85" s="68"/>
      <c r="H85" s="68"/>
      <c r="I85" s="68"/>
      <c r="J85" s="68"/>
      <c r="K85" s="68"/>
    </row>
    <row r="86" spans="1:11" ht="15.75" customHeight="1">
      <c r="A86" s="68"/>
      <c r="B86" s="70"/>
      <c r="C86" s="70"/>
      <c r="D86" s="68"/>
      <c r="E86" s="68"/>
      <c r="F86" s="68"/>
      <c r="G86" s="68"/>
      <c r="H86" s="68"/>
      <c r="I86" s="68"/>
      <c r="J86" s="68"/>
      <c r="K86" s="68"/>
    </row>
    <row r="87" spans="1:11" ht="15.75" customHeight="1">
      <c r="A87" s="68"/>
      <c r="B87" s="70"/>
      <c r="C87" s="70"/>
      <c r="D87" s="68"/>
      <c r="E87" s="68"/>
      <c r="F87" s="68"/>
      <c r="G87" s="68"/>
      <c r="H87" s="68"/>
      <c r="I87" s="68"/>
      <c r="J87" s="68"/>
      <c r="K87" s="68"/>
    </row>
    <row r="88" spans="1:11" ht="15.75" customHeight="1">
      <c r="A88" s="68"/>
      <c r="B88" s="70"/>
      <c r="C88" s="70"/>
      <c r="D88" s="68"/>
      <c r="E88" s="68"/>
      <c r="F88" s="68"/>
      <c r="G88" s="68"/>
      <c r="H88" s="68"/>
      <c r="I88" s="68"/>
      <c r="J88" s="68"/>
      <c r="K88" s="68"/>
    </row>
    <row r="89" spans="1:11" ht="15.75" customHeight="1">
      <c r="A89" s="68"/>
      <c r="B89" s="70"/>
      <c r="C89" s="70"/>
      <c r="D89" s="68"/>
      <c r="E89" s="68"/>
      <c r="F89" s="68"/>
      <c r="G89" s="68"/>
      <c r="H89" s="68"/>
      <c r="I89" s="68"/>
      <c r="J89" s="68"/>
      <c r="K89" s="68"/>
    </row>
    <row r="90" spans="1:11" ht="15.75" customHeight="1">
      <c r="A90" s="68"/>
      <c r="B90" s="70"/>
      <c r="C90" s="70"/>
      <c r="D90" s="68"/>
      <c r="E90" s="68"/>
      <c r="F90" s="68"/>
      <c r="G90" s="68"/>
      <c r="H90" s="68"/>
      <c r="I90" s="68"/>
      <c r="J90" s="68"/>
      <c r="K90" s="68"/>
    </row>
    <row r="91" spans="1:11" ht="15.75" customHeight="1">
      <c r="A91" s="68"/>
      <c r="B91" s="70"/>
      <c r="C91" s="70"/>
      <c r="D91" s="68"/>
      <c r="E91" s="68"/>
      <c r="F91" s="68"/>
      <c r="G91" s="68"/>
      <c r="H91" s="68"/>
      <c r="I91" s="68"/>
      <c r="J91" s="68"/>
      <c r="K91" s="68"/>
    </row>
    <row r="92" spans="1:11" ht="15.75" customHeight="1">
      <c r="A92" s="68"/>
      <c r="B92" s="70"/>
      <c r="C92" s="70"/>
      <c r="D92" s="68"/>
      <c r="E92" s="68"/>
      <c r="F92" s="68"/>
      <c r="G92" s="68"/>
      <c r="H92" s="68"/>
      <c r="I92" s="68"/>
      <c r="J92" s="68"/>
      <c r="K92" s="68"/>
    </row>
    <row r="93" spans="1:11" ht="15.75" customHeight="1">
      <c r="A93" s="68"/>
      <c r="B93" s="70"/>
      <c r="C93" s="70"/>
      <c r="D93" s="68"/>
      <c r="E93" s="68"/>
      <c r="F93" s="68"/>
      <c r="G93" s="68"/>
      <c r="H93" s="68"/>
      <c r="I93" s="68"/>
      <c r="J93" s="68"/>
      <c r="K93" s="68"/>
    </row>
    <row r="94" spans="1:11" ht="15.75" customHeight="1">
      <c r="A94" s="68"/>
      <c r="B94" s="70"/>
      <c r="C94" s="70"/>
      <c r="D94" s="68"/>
      <c r="E94" s="68"/>
      <c r="F94" s="68"/>
      <c r="G94" s="68"/>
      <c r="H94" s="68"/>
      <c r="I94" s="68"/>
      <c r="J94" s="68"/>
      <c r="K94" s="68"/>
    </row>
    <row r="95" spans="1:11" ht="15.75" customHeight="1">
      <c r="A95" s="68"/>
      <c r="B95" s="70"/>
      <c r="C95" s="70"/>
      <c r="D95" s="68"/>
      <c r="E95" s="68"/>
      <c r="F95" s="68"/>
      <c r="G95" s="68"/>
      <c r="H95" s="68"/>
      <c r="I95" s="68"/>
      <c r="J95" s="68"/>
      <c r="K95" s="68"/>
    </row>
    <row r="96" spans="1:11" ht="15.75" customHeight="1">
      <c r="A96" s="68"/>
      <c r="B96" s="70"/>
      <c r="C96" s="70"/>
      <c r="D96" s="68"/>
      <c r="E96" s="68"/>
      <c r="F96" s="68"/>
      <c r="G96" s="68"/>
      <c r="H96" s="68"/>
      <c r="I96" s="68"/>
      <c r="J96" s="68"/>
      <c r="K96" s="68"/>
    </row>
    <row r="97" spans="1:11" ht="15.75" customHeight="1">
      <c r="A97" s="68"/>
      <c r="B97" s="70"/>
      <c r="C97" s="70"/>
      <c r="D97" s="68"/>
      <c r="E97" s="68"/>
      <c r="F97" s="68"/>
      <c r="G97" s="68"/>
      <c r="H97" s="68"/>
      <c r="I97" s="68"/>
      <c r="J97" s="68"/>
      <c r="K97" s="68"/>
    </row>
    <row r="98" spans="1:11" ht="15.75" customHeight="1">
      <c r="A98" s="68"/>
      <c r="B98" s="70"/>
      <c r="C98" s="70"/>
      <c r="D98" s="68"/>
      <c r="E98" s="68"/>
      <c r="F98" s="68"/>
      <c r="G98" s="68"/>
      <c r="H98" s="68"/>
      <c r="I98" s="68"/>
      <c r="J98" s="68"/>
      <c r="K98" s="68"/>
    </row>
    <row r="99" spans="1:11" ht="15.75" customHeight="1">
      <c r="A99" s="68"/>
      <c r="B99" s="70"/>
      <c r="C99" s="70"/>
      <c r="D99" s="68"/>
      <c r="E99" s="68"/>
      <c r="F99" s="68"/>
      <c r="G99" s="68"/>
      <c r="H99" s="68"/>
      <c r="I99" s="68"/>
      <c r="J99" s="68"/>
      <c r="K99" s="68"/>
    </row>
    <row r="100" spans="1:11" ht="15.75" customHeight="1">
      <c r="A100" s="68"/>
      <c r="B100" s="70"/>
      <c r="C100" s="70"/>
      <c r="D100" s="68"/>
      <c r="E100" s="68"/>
      <c r="F100" s="68"/>
      <c r="G100" s="68"/>
      <c r="H100" s="68"/>
      <c r="I100" s="68"/>
      <c r="J100" s="68"/>
      <c r="K100" s="68"/>
    </row>
  </sheetData>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K100"/>
  <sheetViews>
    <sheetView showGridLines="0" workbookViewId="0">
      <selection activeCell="K3" sqref="K3"/>
    </sheetView>
  </sheetViews>
  <sheetFormatPr defaultColWidth="12.75" defaultRowHeight="15" customHeight="1"/>
  <cols>
    <col min="1" max="1" width="25.625" customWidth="1"/>
    <col min="2" max="10" width="7.75" customWidth="1"/>
    <col min="11" max="11" width="10.625" customWidth="1"/>
  </cols>
  <sheetData>
    <row r="2" spans="1:11" ht="15" customHeight="1">
      <c r="A2" s="218" t="s">
        <v>88</v>
      </c>
      <c r="B2" s="219">
        <v>2022</v>
      </c>
      <c r="C2" s="219">
        <f t="shared" ref="C2:J2" si="0">B2+1</f>
        <v>2023</v>
      </c>
      <c r="D2" s="219">
        <f t="shared" si="0"/>
        <v>2024</v>
      </c>
      <c r="E2" s="219">
        <f t="shared" si="0"/>
        <v>2025</v>
      </c>
      <c r="F2" s="219">
        <f t="shared" si="0"/>
        <v>2026</v>
      </c>
      <c r="G2" s="219">
        <f t="shared" si="0"/>
        <v>2027</v>
      </c>
      <c r="H2" s="219">
        <f t="shared" si="0"/>
        <v>2028</v>
      </c>
      <c r="I2" s="219">
        <f t="shared" si="0"/>
        <v>2029</v>
      </c>
      <c r="J2" s="219">
        <f t="shared" si="0"/>
        <v>2030</v>
      </c>
    </row>
    <row r="3" spans="1:11" ht="15" customHeight="1">
      <c r="A3" s="83" t="s">
        <v>89</v>
      </c>
      <c r="B3" s="84">
        <f>'Cultivated meat - Revenue model'!B6</f>
        <v>180.2</v>
      </c>
      <c r="C3" s="84">
        <f>'Cultivated meat - Revenue model'!C6</f>
        <v>272.9962546757726</v>
      </c>
      <c r="D3" s="84">
        <f>'Cultivated meat - Revenue model'!D6</f>
        <v>413.57910692008488</v>
      </c>
      <c r="E3" s="84">
        <f>'Cultivated meat - Revenue model'!E6</f>
        <v>626.55686571217586</v>
      </c>
      <c r="F3" s="84">
        <f>'Cultivated meat - Revenue model'!F6</f>
        <v>949.21019800674264</v>
      </c>
      <c r="G3" s="84">
        <f>'Cultivated meat - Revenue model'!G6</f>
        <v>1438.0179187341248</v>
      </c>
      <c r="H3" s="84">
        <f>'Cultivated meat - Revenue model'!H6</f>
        <v>2178.543318374393</v>
      </c>
      <c r="I3" s="84">
        <f>'Cultivated meat - Revenue model'!I6</f>
        <v>3300.4115791628114</v>
      </c>
      <c r="J3" s="84">
        <f>'Cultivated meat - Revenue model'!J6</f>
        <v>5000</v>
      </c>
      <c r="K3" s="85">
        <f t="shared" ref="K3:K6" si="1">(J3/B3)^(1/8)-1</f>
        <v>0.51496256756810554</v>
      </c>
    </row>
    <row r="4" spans="1:11" ht="15" customHeight="1">
      <c r="A4" s="86" t="s">
        <v>91</v>
      </c>
      <c r="B4" s="87">
        <f>'Animal fat - revenue model'!B4*1000</f>
        <v>8199.4258799999989</v>
      </c>
      <c r="C4" s="87">
        <f>'Animal fat - revenue model'!C4*1000</f>
        <v>8707.7902845600001</v>
      </c>
      <c r="D4" s="87">
        <f>'Animal fat - revenue model'!D4*1000</f>
        <v>9247.6732822027207</v>
      </c>
      <c r="E4" s="87">
        <f>'Animal fat - revenue model'!E4*1000</f>
        <v>9821.0290256992885</v>
      </c>
      <c r="F4" s="87">
        <f>'Animal fat - revenue model'!F4*1000</f>
        <v>10429.932825292646</v>
      </c>
      <c r="G4" s="87">
        <f>'Animal fat - revenue model'!G4*1000</f>
        <v>11076.588660460791</v>
      </c>
      <c r="H4" s="87">
        <f>'Animal fat - revenue model'!H4*1000</f>
        <v>11763.33715740936</v>
      </c>
      <c r="I4" s="87">
        <f>'Animal fat - revenue model'!I4*1000</f>
        <v>12492.66406116874</v>
      </c>
      <c r="J4" s="87">
        <f>'Animal fat - revenue model'!J4*1000</f>
        <v>13267.209232961204</v>
      </c>
      <c r="K4" s="85">
        <f>(J4/B4)^(1/8)-1</f>
        <v>6.2000000000000055E-2</v>
      </c>
    </row>
    <row r="5" spans="1:11" ht="15" customHeight="1">
      <c r="A5" s="86" t="s">
        <v>92</v>
      </c>
      <c r="B5" s="87">
        <f>'Foie gras - revenue model'!B4*1000</f>
        <v>1211.1518588000001</v>
      </c>
      <c r="C5" s="87">
        <f>'Foie gras - revenue model'!C4*1000</f>
        <v>1232.9525922584</v>
      </c>
      <c r="D5" s="87">
        <f>'Foie gras - revenue model'!D4*1000</f>
        <v>1255.1457389190514</v>
      </c>
      <c r="E5" s="87">
        <f>'Foie gras - revenue model'!E4*1000</f>
        <v>1277.7383622195944</v>
      </c>
      <c r="F5" s="87">
        <f>'Foie gras - revenue model'!F4*1000</f>
        <v>1300.737652739547</v>
      </c>
      <c r="G5" s="87">
        <f>'Foie gras - revenue model'!G4*1000</f>
        <v>1324.1509304888591</v>
      </c>
      <c r="H5" s="87">
        <f>'Foie gras - revenue model'!H4*1000</f>
        <v>1347.9856472376587</v>
      </c>
      <c r="I5" s="87">
        <f>'Foie gras - revenue model'!I4*1000</f>
        <v>1372.2493888879364</v>
      </c>
      <c r="J5" s="87">
        <f>'Foie gras - revenue model'!J4*1000</f>
        <v>1396.9498778879192</v>
      </c>
      <c r="K5" s="85">
        <f>(J5/B5)^(1/8)-1</f>
        <v>1.8000000000000016E-2</v>
      </c>
    </row>
    <row r="6" spans="1:11" ht="15" customHeight="1">
      <c r="A6" s="86" t="s">
        <v>90</v>
      </c>
      <c r="B6" s="87">
        <f>'Cultured Fish - revenue model'!B4</f>
        <v>78.2</v>
      </c>
      <c r="C6" s="87">
        <f>'Cultured Fish - revenue model'!C4</f>
        <v>144.21</v>
      </c>
      <c r="D6" s="87">
        <f>'Cultured Fish - revenue model'!D4</f>
        <v>219.19</v>
      </c>
      <c r="E6" s="87">
        <f>'Cultured Fish - revenue model'!E4</f>
        <v>284.05</v>
      </c>
      <c r="F6" s="87">
        <f>'Cultured Fish - revenue model'!F4</f>
        <v>359.03</v>
      </c>
      <c r="G6" s="87">
        <f>'Cultured Fish - revenue model'!G4</f>
        <v>428.95</v>
      </c>
      <c r="H6" s="87">
        <f>'Cultured Fish - revenue model'!H4</f>
        <v>506</v>
      </c>
      <c r="I6" s="87">
        <f>'Cultured Fish - revenue model'!I4</f>
        <v>563.5</v>
      </c>
      <c r="J6" s="87">
        <f>'Cultured Fish - revenue model'!J4</f>
        <v>777.97500000000002</v>
      </c>
      <c r="K6" s="85">
        <f t="shared" si="1"/>
        <v>0.33266152977196217</v>
      </c>
    </row>
    <row r="7" spans="1:11" ht="15" customHeight="1">
      <c r="A7" s="88" t="s">
        <v>93</v>
      </c>
      <c r="B7" s="89">
        <f t="shared" ref="B7:J7" si="2">SUM(B3:B6)</f>
        <v>9668.9777388000002</v>
      </c>
      <c r="C7" s="89">
        <f t="shared" si="2"/>
        <v>10357.949131494172</v>
      </c>
      <c r="D7" s="89">
        <f t="shared" si="2"/>
        <v>11135.588128041856</v>
      </c>
      <c r="E7" s="89">
        <f t="shared" si="2"/>
        <v>12009.374253631058</v>
      </c>
      <c r="F7" s="89">
        <f t="shared" si="2"/>
        <v>13038.910676038935</v>
      </c>
      <c r="G7" s="89">
        <f t="shared" si="2"/>
        <v>14267.707509683776</v>
      </c>
      <c r="H7" s="89">
        <f t="shared" si="2"/>
        <v>15795.866123021413</v>
      </c>
      <c r="I7" s="89">
        <f t="shared" si="2"/>
        <v>17728.82502921949</v>
      </c>
      <c r="J7" s="89">
        <f t="shared" si="2"/>
        <v>20442.134110849125</v>
      </c>
    </row>
    <row r="8" spans="1:11" ht="9.75" customHeight="1"/>
    <row r="9" spans="1:11" ht="15" customHeight="1">
      <c r="A9" s="218" t="s">
        <v>94</v>
      </c>
      <c r="B9" s="219">
        <v>2022</v>
      </c>
      <c r="C9" s="219">
        <f t="shared" ref="C9:J9" si="3">B9+1</f>
        <v>2023</v>
      </c>
      <c r="D9" s="219">
        <f t="shared" si="3"/>
        <v>2024</v>
      </c>
      <c r="E9" s="219">
        <f t="shared" si="3"/>
        <v>2025</v>
      </c>
      <c r="F9" s="219">
        <f t="shared" si="3"/>
        <v>2026</v>
      </c>
      <c r="G9" s="219">
        <f t="shared" si="3"/>
        <v>2027</v>
      </c>
      <c r="H9" s="219">
        <f t="shared" si="3"/>
        <v>2028</v>
      </c>
      <c r="I9" s="219">
        <f t="shared" si="3"/>
        <v>2029</v>
      </c>
      <c r="J9" s="219">
        <f t="shared" si="3"/>
        <v>2030</v>
      </c>
      <c r="K9" s="30"/>
    </row>
    <row r="10" spans="1:11" ht="15" customHeight="1">
      <c r="A10" s="83" t="s">
        <v>89</v>
      </c>
      <c r="B10" s="84">
        <f>'Business Plan'!B7</f>
        <v>0</v>
      </c>
      <c r="C10" s="84">
        <f>'Business Plan'!C7</f>
        <v>0</v>
      </c>
      <c r="D10" s="84">
        <f>'Business Plan'!D7</f>
        <v>0.49629492830410182</v>
      </c>
      <c r="E10" s="84">
        <f>'Business Plan'!E7</f>
        <v>3.7593411942730555</v>
      </c>
      <c r="F10" s="84">
        <f>'Business Plan'!F7</f>
        <v>22.781044752161822</v>
      </c>
      <c r="G10" s="84">
        <f>'Business Plan'!G7</f>
        <v>69.024860099237998</v>
      </c>
      <c r="H10" s="84">
        <f>'Business Plan'!H7</f>
        <v>156.85511892295628</v>
      </c>
      <c r="I10" s="84">
        <f>'Business Plan'!I7</f>
        <v>316.83951159962993</v>
      </c>
      <c r="J10" s="84">
        <f>'Business Plan'!J7</f>
        <v>600</v>
      </c>
      <c r="K10" s="30"/>
    </row>
    <row r="11" spans="1:11" ht="15" customHeight="1">
      <c r="A11" s="86" t="s">
        <v>91</v>
      </c>
      <c r="B11" s="87">
        <f>'Business Plan'!B8</f>
        <v>0</v>
      </c>
      <c r="C11" s="87">
        <f>'Business Plan'!C8</f>
        <v>4.3538951422800003E-2</v>
      </c>
      <c r="D11" s="87">
        <f>'Business Plan'!D8</f>
        <v>0.92476732822027219</v>
      </c>
      <c r="E11" s="87">
        <f>'Business Plan'!E8</f>
        <v>1.9642058051398581</v>
      </c>
      <c r="F11" s="87">
        <f>'Business Plan'!F8</f>
        <v>4.1719731301170597</v>
      </c>
      <c r="G11" s="87">
        <f>'Business Plan'!G8</f>
        <v>13.291906392552949</v>
      </c>
      <c r="H11" s="87">
        <f>'Business Plan'!H8</f>
        <v>28.232009177782469</v>
      </c>
      <c r="I11" s="87">
        <f>'Business Plan'!I8</f>
        <v>49.97065624467497</v>
      </c>
      <c r="J11" s="87">
        <f>'Business Plan'!J8</f>
        <v>66.336046164806021</v>
      </c>
      <c r="K11" s="30"/>
    </row>
    <row r="12" spans="1:11" ht="15" customHeight="1">
      <c r="A12" s="86" t="s">
        <v>92</v>
      </c>
      <c r="B12" s="87">
        <f>'Business Plan'!B9</f>
        <v>0</v>
      </c>
      <c r="C12" s="87">
        <f>'Business Plan'!C9</f>
        <v>0</v>
      </c>
      <c r="D12" s="87">
        <f>'Business Plan'!D9</f>
        <v>0</v>
      </c>
      <c r="E12" s="87">
        <f>'Business Plan'!E9</f>
        <v>0.25554767244391891</v>
      </c>
      <c r="F12" s="87">
        <f>'Business Plan'!F9</f>
        <v>2.0811802443832761</v>
      </c>
      <c r="G12" s="87">
        <f>'Business Plan'!G9</f>
        <v>4.7669433497598925</v>
      </c>
      <c r="H12" s="87">
        <f>'Business Plan'!H9</f>
        <v>8.627108142321017</v>
      </c>
      <c r="I12" s="87">
        <f>'Business Plan'!I9</f>
        <v>13.722493888879365</v>
      </c>
      <c r="J12" s="87">
        <f>'Business Plan'!J9</f>
        <v>17.461873473598992</v>
      </c>
      <c r="K12" s="30"/>
    </row>
    <row r="13" spans="1:11" ht="15" customHeight="1">
      <c r="A13" s="86" t="s">
        <v>90</v>
      </c>
      <c r="B13" s="87">
        <f>'Business Plan'!B10</f>
        <v>0</v>
      </c>
      <c r="C13" s="87">
        <f>'Business Plan'!C10</f>
        <v>0</v>
      </c>
      <c r="D13" s="87">
        <f>'Business Plan'!D10</f>
        <v>0</v>
      </c>
      <c r="E13" s="87">
        <f>'Business Plan'!E10</f>
        <v>0</v>
      </c>
      <c r="F13" s="87">
        <f>'Business Plan'!F10</f>
        <v>0.28722400000000003</v>
      </c>
      <c r="G13" s="87">
        <f>'Business Plan'!G10</f>
        <v>1.02948</v>
      </c>
      <c r="H13" s="87">
        <f>'Business Plan'!H10</f>
        <v>2.4288000000000003</v>
      </c>
      <c r="I13" s="87">
        <f>'Business Plan'!I10</f>
        <v>4.508</v>
      </c>
      <c r="J13" s="87">
        <f>'Business Plan'!J10</f>
        <v>7.7797500000000017</v>
      </c>
      <c r="K13" s="30"/>
    </row>
    <row r="14" spans="1:11" ht="15" customHeight="1">
      <c r="A14" s="88" t="s">
        <v>33</v>
      </c>
      <c r="B14" s="90">
        <f t="shared" ref="B14:J14" si="4">SUM(B10:B13)</f>
        <v>0</v>
      </c>
      <c r="C14" s="90">
        <f t="shared" si="4"/>
        <v>4.3538951422800003E-2</v>
      </c>
      <c r="D14" s="90">
        <f t="shared" si="4"/>
        <v>1.421062256524374</v>
      </c>
      <c r="E14" s="90">
        <f t="shared" si="4"/>
        <v>5.9790946718568332</v>
      </c>
      <c r="F14" s="90">
        <f t="shared" si="4"/>
        <v>29.321422126662156</v>
      </c>
      <c r="G14" s="90">
        <f t="shared" si="4"/>
        <v>88.113189841550849</v>
      </c>
      <c r="H14" s="90">
        <f t="shared" si="4"/>
        <v>196.14303624305975</v>
      </c>
      <c r="I14" s="90">
        <f t="shared" si="4"/>
        <v>385.04066173318421</v>
      </c>
      <c r="J14" s="90">
        <f t="shared" si="4"/>
        <v>691.57766963840504</v>
      </c>
      <c r="K14" s="30"/>
    </row>
    <row r="16" spans="1:11" ht="15" customHeight="1">
      <c r="A16" s="218" t="s">
        <v>95</v>
      </c>
      <c r="B16" s="219">
        <v>2022</v>
      </c>
      <c r="C16" s="219">
        <f t="shared" ref="C16:J16" si="5">B16+1</f>
        <v>2023</v>
      </c>
      <c r="D16" s="219">
        <f t="shared" si="5"/>
        <v>2024</v>
      </c>
      <c r="E16" s="219">
        <f t="shared" si="5"/>
        <v>2025</v>
      </c>
      <c r="F16" s="219">
        <f t="shared" si="5"/>
        <v>2026</v>
      </c>
      <c r="G16" s="219">
        <f t="shared" si="5"/>
        <v>2027</v>
      </c>
      <c r="H16" s="219">
        <f t="shared" si="5"/>
        <v>2028</v>
      </c>
      <c r="I16" s="219">
        <f t="shared" si="5"/>
        <v>2029</v>
      </c>
      <c r="J16" s="219">
        <f t="shared" si="5"/>
        <v>2030</v>
      </c>
    </row>
    <row r="17" spans="1:10" ht="15" customHeight="1">
      <c r="A17" s="83" t="s">
        <v>89</v>
      </c>
      <c r="B17" s="91">
        <f t="shared" ref="B17:J17" si="6">B10/B3</f>
        <v>0</v>
      </c>
      <c r="C17" s="91">
        <f t="shared" si="6"/>
        <v>0</v>
      </c>
      <c r="D17" s="91">
        <f t="shared" si="6"/>
        <v>1.1999999999999999E-3</v>
      </c>
      <c r="E17" s="91">
        <f t="shared" si="6"/>
        <v>6.0000000000000001E-3</v>
      </c>
      <c r="F17" s="91">
        <f t="shared" si="6"/>
        <v>2.3999999999999997E-2</v>
      </c>
      <c r="G17" s="91">
        <f t="shared" si="6"/>
        <v>4.8000000000000008E-2</v>
      </c>
      <c r="H17" s="91">
        <f t="shared" si="6"/>
        <v>7.1999999999999995E-2</v>
      </c>
      <c r="I17" s="91">
        <f t="shared" si="6"/>
        <v>9.6000000000000016E-2</v>
      </c>
      <c r="J17" s="91">
        <f t="shared" si="6"/>
        <v>0.12</v>
      </c>
    </row>
    <row r="18" spans="1:10" ht="15" customHeight="1">
      <c r="A18" s="86" t="s">
        <v>91</v>
      </c>
      <c r="B18" s="92">
        <f t="shared" ref="B18:J18" si="7">B11/B4</f>
        <v>0</v>
      </c>
      <c r="C18" s="92">
        <f t="shared" si="7"/>
        <v>5.0000000000000004E-6</v>
      </c>
      <c r="D18" s="92">
        <f t="shared" si="7"/>
        <v>1.0000000000000002E-4</v>
      </c>
      <c r="E18" s="92">
        <f t="shared" si="7"/>
        <v>2.0000000000000004E-4</v>
      </c>
      <c r="F18" s="92">
        <f t="shared" si="7"/>
        <v>4.0000000000000013E-4</v>
      </c>
      <c r="G18" s="92">
        <f t="shared" si="7"/>
        <v>1.1999999999999999E-3</v>
      </c>
      <c r="H18" s="92">
        <f t="shared" si="7"/>
        <v>2.4000000000000007E-3</v>
      </c>
      <c r="I18" s="92">
        <f t="shared" si="7"/>
        <v>4.000000000000001E-3</v>
      </c>
      <c r="J18" s="92">
        <f t="shared" si="7"/>
        <v>5.0000000000000001E-3</v>
      </c>
    </row>
    <row r="19" spans="1:10" ht="15" customHeight="1">
      <c r="A19" s="86" t="s">
        <v>92</v>
      </c>
      <c r="B19" s="92">
        <f t="shared" ref="B19:J19" si="8">B12/B5</f>
        <v>0</v>
      </c>
      <c r="C19" s="92">
        <f t="shared" si="8"/>
        <v>0</v>
      </c>
      <c r="D19" s="92">
        <f t="shared" si="8"/>
        <v>0</v>
      </c>
      <c r="E19" s="92">
        <f t="shared" si="8"/>
        <v>2.0000000000000004E-4</v>
      </c>
      <c r="F19" s="92">
        <f t="shared" si="8"/>
        <v>1.6000000000000007E-3</v>
      </c>
      <c r="G19" s="92">
        <f t="shared" si="8"/>
        <v>3.5999999999999999E-3</v>
      </c>
      <c r="H19" s="92">
        <f t="shared" si="8"/>
        <v>6.4000000000000012E-3</v>
      </c>
      <c r="I19" s="92">
        <f t="shared" si="8"/>
        <v>0.01</v>
      </c>
      <c r="J19" s="92">
        <f t="shared" si="8"/>
        <v>1.2500000000000001E-2</v>
      </c>
    </row>
    <row r="20" spans="1:10" ht="15" customHeight="1">
      <c r="A20" s="86" t="s">
        <v>90</v>
      </c>
      <c r="B20" s="92">
        <f t="shared" ref="B20:J20" si="9">B13/B6</f>
        <v>0</v>
      </c>
      <c r="C20" s="92">
        <f t="shared" si="9"/>
        <v>0</v>
      </c>
      <c r="D20" s="92">
        <f t="shared" si="9"/>
        <v>0</v>
      </c>
      <c r="E20" s="92">
        <f t="shared" si="9"/>
        <v>0</v>
      </c>
      <c r="F20" s="92">
        <f t="shared" si="9"/>
        <v>8.0000000000000015E-4</v>
      </c>
      <c r="G20" s="92">
        <f t="shared" si="9"/>
        <v>2.3999999999999998E-3</v>
      </c>
      <c r="H20" s="92">
        <f t="shared" si="9"/>
        <v>4.8000000000000004E-3</v>
      </c>
      <c r="I20" s="92">
        <f t="shared" si="9"/>
        <v>8.0000000000000002E-3</v>
      </c>
      <c r="J20" s="92">
        <f t="shared" si="9"/>
        <v>1.0000000000000002E-2</v>
      </c>
    </row>
    <row r="21" spans="1:10" ht="15" customHeight="1">
      <c r="A21" s="88" t="s">
        <v>96</v>
      </c>
      <c r="B21" s="93">
        <f t="shared" ref="B21:J21" si="10">B14/B7</f>
        <v>0</v>
      </c>
      <c r="C21" s="93">
        <f t="shared" si="10"/>
        <v>4.2034336015820299E-6</v>
      </c>
      <c r="D21" s="93">
        <f t="shared" si="10"/>
        <v>1.2761447713262913E-4</v>
      </c>
      <c r="E21" s="93">
        <f t="shared" si="10"/>
        <v>4.9786896016243659E-4</v>
      </c>
      <c r="F21" s="93">
        <f t="shared" si="10"/>
        <v>2.2487631716463031E-3</v>
      </c>
      <c r="G21" s="93">
        <f t="shared" si="10"/>
        <v>6.1757076097716948E-3</v>
      </c>
      <c r="H21" s="93">
        <f t="shared" si="10"/>
        <v>1.2417365069788383E-2</v>
      </c>
      <c r="I21" s="93">
        <f t="shared" si="10"/>
        <v>2.1718340673935545E-2</v>
      </c>
      <c r="J21" s="93">
        <f t="shared" si="10"/>
        <v>3.3830991709978477E-2</v>
      </c>
    </row>
    <row r="22" spans="1:10" ht="15.75" customHeight="1"/>
    <row r="23" spans="1:10" ht="15.75" customHeight="1"/>
    <row r="24" spans="1:10" ht="15.75" customHeight="1"/>
    <row r="25" spans="1:10" ht="15.75" customHeight="1"/>
    <row r="26" spans="1:10" ht="15.75" customHeight="1"/>
    <row r="27" spans="1:10" ht="15.75" customHeight="1"/>
    <row r="28" spans="1:10" ht="15.75" customHeight="1"/>
    <row r="29" spans="1:10" ht="15.75" customHeight="1"/>
    <row r="30" spans="1:10" ht="15.75" customHeight="1"/>
    <row r="31" spans="1:10" ht="15.75" customHeight="1"/>
    <row r="32" spans="1:1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01"/>
  <sheetViews>
    <sheetView showGridLines="0" workbookViewId="0">
      <pane xSplit="1" ySplit="2" topLeftCell="C3" activePane="bottomRight" state="frozen"/>
      <selection pane="topRight" activeCell="B1" sqref="B1"/>
      <selection pane="bottomLeft" activeCell="A3" sqref="A3"/>
      <selection pane="bottomRight" activeCell="J4" sqref="J4"/>
    </sheetView>
  </sheetViews>
  <sheetFormatPr defaultColWidth="12.75" defaultRowHeight="15" customHeight="1" outlineLevelCol="1"/>
  <cols>
    <col min="1" max="1" width="12.75" customWidth="1"/>
    <col min="2" max="2" width="10.125" hidden="1" customWidth="1" outlineLevel="1"/>
    <col min="3" max="3" width="10.625" customWidth="1" collapsed="1"/>
    <col min="4" max="4" width="22.75" hidden="1" customWidth="1" outlineLevel="1"/>
    <col min="5" max="5" width="22.875" hidden="1" customWidth="1" outlineLevel="1"/>
    <col min="6" max="6" width="11.75" customWidth="1" collapsed="1"/>
    <col min="7" max="7" width="8.125" customWidth="1"/>
    <col min="8" max="8" width="9" customWidth="1"/>
    <col min="9" max="9" width="11.75" customWidth="1"/>
    <col min="10" max="10" width="106.125" customWidth="1"/>
    <col min="11" max="11" width="7.625" customWidth="1"/>
  </cols>
  <sheetData>
    <row r="1" spans="1:11" ht="15.75" customHeight="1">
      <c r="A1" s="94" t="s">
        <v>27</v>
      </c>
      <c r="B1" s="7"/>
      <c r="C1" s="7"/>
      <c r="D1" s="7"/>
      <c r="E1" s="7"/>
      <c r="F1" s="7"/>
      <c r="G1" s="7"/>
      <c r="H1" s="7"/>
      <c r="I1" s="7"/>
      <c r="J1" s="95"/>
      <c r="K1" s="7"/>
    </row>
    <row r="2" spans="1:11" ht="15.75" customHeight="1">
      <c r="A2" s="214" t="s">
        <v>97</v>
      </c>
      <c r="B2" s="215" t="s">
        <v>98</v>
      </c>
      <c r="C2" s="215" t="s">
        <v>99</v>
      </c>
      <c r="D2" s="215" t="s">
        <v>100</v>
      </c>
      <c r="E2" s="215" t="s">
        <v>101</v>
      </c>
      <c r="F2" s="215" t="s">
        <v>102</v>
      </c>
      <c r="G2" s="215" t="s">
        <v>103</v>
      </c>
      <c r="H2" s="215" t="s">
        <v>104</v>
      </c>
      <c r="I2" s="216" t="s">
        <v>105</v>
      </c>
      <c r="J2" s="217" t="s">
        <v>106</v>
      </c>
      <c r="K2" s="96"/>
    </row>
    <row r="3" spans="1:11" ht="36.75" customHeight="1">
      <c r="A3" s="83" t="s">
        <v>107</v>
      </c>
      <c r="B3" s="97">
        <v>2017</v>
      </c>
      <c r="C3" s="98">
        <v>44382</v>
      </c>
      <c r="D3" s="99" t="s">
        <v>108</v>
      </c>
      <c r="E3" s="83" t="s">
        <v>109</v>
      </c>
      <c r="F3" s="100">
        <v>325</v>
      </c>
      <c r="G3" s="100">
        <v>225</v>
      </c>
      <c r="H3" s="100">
        <v>100</v>
      </c>
      <c r="I3" s="101" t="s">
        <v>110</v>
      </c>
      <c r="J3" s="102" t="s">
        <v>111</v>
      </c>
      <c r="K3" s="96"/>
    </row>
    <row r="4" spans="1:11" ht="32.25" customHeight="1">
      <c r="A4" s="86" t="s">
        <v>112</v>
      </c>
      <c r="B4" s="103">
        <v>2011</v>
      </c>
      <c r="C4" s="104">
        <v>41687</v>
      </c>
      <c r="D4" s="105" t="s">
        <v>113</v>
      </c>
      <c r="E4" s="86" t="s">
        <v>114</v>
      </c>
      <c r="F4" s="106">
        <v>104.12</v>
      </c>
      <c r="G4" s="106">
        <v>81.12</v>
      </c>
      <c r="H4" s="106">
        <v>23</v>
      </c>
      <c r="I4" s="107" t="s">
        <v>115</v>
      </c>
      <c r="J4" s="108" t="s">
        <v>116</v>
      </c>
      <c r="K4" s="96"/>
    </row>
    <row r="5" spans="1:11" ht="33" customHeight="1">
      <c r="A5" s="86" t="s">
        <v>117</v>
      </c>
      <c r="B5" s="103">
        <v>2017</v>
      </c>
      <c r="C5" s="104">
        <v>44522</v>
      </c>
      <c r="D5" s="105" t="s">
        <v>118</v>
      </c>
      <c r="E5" s="86" t="s">
        <v>114</v>
      </c>
      <c r="F5" s="106">
        <v>184</v>
      </c>
      <c r="G5" s="106">
        <v>150</v>
      </c>
      <c r="H5" s="106">
        <v>34</v>
      </c>
      <c r="I5" s="107" t="s">
        <v>110</v>
      </c>
      <c r="J5" s="108" t="s">
        <v>119</v>
      </c>
      <c r="K5" s="96"/>
    </row>
    <row r="6" spans="1:11" ht="42" customHeight="1">
      <c r="A6" s="86" t="s">
        <v>120</v>
      </c>
      <c r="B6" s="103">
        <v>2018</v>
      </c>
      <c r="C6" s="104">
        <v>44228</v>
      </c>
      <c r="D6" s="105" t="s">
        <v>121</v>
      </c>
      <c r="E6" s="86" t="s">
        <v>109</v>
      </c>
      <c r="F6" s="106">
        <v>78.349999999999994</v>
      </c>
      <c r="G6" s="106">
        <v>51.59</v>
      </c>
      <c r="H6" s="106">
        <v>26.77</v>
      </c>
      <c r="I6" s="107" t="s">
        <v>110</v>
      </c>
      <c r="J6" s="108" t="s">
        <v>122</v>
      </c>
      <c r="K6" s="96"/>
    </row>
    <row r="7" spans="1:11" ht="29.25" customHeight="1">
      <c r="A7" s="86" t="s">
        <v>123</v>
      </c>
      <c r="B7" s="103">
        <v>2011</v>
      </c>
      <c r="C7" s="104">
        <v>41817</v>
      </c>
      <c r="D7" s="105" t="s">
        <v>124</v>
      </c>
      <c r="E7" s="86" t="s">
        <v>114</v>
      </c>
      <c r="F7" s="106">
        <v>263.18</v>
      </c>
      <c r="G7" s="106">
        <v>225</v>
      </c>
      <c r="H7" s="106">
        <v>38.18</v>
      </c>
      <c r="I7" s="107" t="s">
        <v>115</v>
      </c>
      <c r="J7" s="108" t="s">
        <v>125</v>
      </c>
      <c r="K7" s="96"/>
    </row>
    <row r="8" spans="1:11" ht="39" customHeight="1">
      <c r="A8" s="86" t="s">
        <v>126</v>
      </c>
      <c r="B8" s="103">
        <v>2018</v>
      </c>
      <c r="C8" s="104">
        <v>44293</v>
      </c>
      <c r="D8" s="105" t="s">
        <v>127</v>
      </c>
      <c r="E8" s="86" t="s">
        <v>114</v>
      </c>
      <c r="F8" s="106">
        <v>93.98</v>
      </c>
      <c r="G8" s="106">
        <v>70</v>
      </c>
      <c r="H8" s="106">
        <v>23.98</v>
      </c>
      <c r="I8" s="107" t="s">
        <v>110</v>
      </c>
      <c r="J8" s="108" t="s">
        <v>128</v>
      </c>
      <c r="K8" s="96"/>
    </row>
    <row r="9" spans="1:11" ht="48.75" customHeight="1">
      <c r="A9" s="86" t="s">
        <v>129</v>
      </c>
      <c r="B9" s="103">
        <v>2018</v>
      </c>
      <c r="C9" s="104">
        <v>43374</v>
      </c>
      <c r="D9" s="105" t="s">
        <v>130</v>
      </c>
      <c r="E9" s="86" t="s">
        <v>114</v>
      </c>
      <c r="F9" s="106">
        <v>220</v>
      </c>
      <c r="G9" s="106">
        <v>130</v>
      </c>
      <c r="H9" s="106">
        <v>90</v>
      </c>
      <c r="I9" s="107" t="s">
        <v>110</v>
      </c>
      <c r="J9" s="108" t="s">
        <v>131</v>
      </c>
      <c r="K9" s="96"/>
    </row>
    <row r="10" spans="1:11" ht="31.5" customHeight="1">
      <c r="A10" s="86" t="s">
        <v>132</v>
      </c>
      <c r="B10" s="103">
        <v>2019</v>
      </c>
      <c r="C10" s="104">
        <v>44306</v>
      </c>
      <c r="D10" s="105" t="s">
        <v>133</v>
      </c>
      <c r="E10" s="86" t="s">
        <v>114</v>
      </c>
      <c r="F10" s="106">
        <v>60</v>
      </c>
      <c r="G10" s="106">
        <v>38</v>
      </c>
      <c r="H10" s="106">
        <v>22</v>
      </c>
      <c r="I10" s="107" t="s">
        <v>110</v>
      </c>
      <c r="J10" s="108" t="s">
        <v>134</v>
      </c>
      <c r="K10" s="96"/>
    </row>
    <row r="11" spans="1:11" ht="33" customHeight="1">
      <c r="A11" s="86" t="s">
        <v>135</v>
      </c>
      <c r="B11" s="103">
        <v>2015</v>
      </c>
      <c r="C11" s="104">
        <v>44623</v>
      </c>
      <c r="D11" s="105" t="s">
        <v>136</v>
      </c>
      <c r="E11" s="86" t="s">
        <v>109</v>
      </c>
      <c r="F11" s="106">
        <v>245</v>
      </c>
      <c r="G11" s="106">
        <v>175</v>
      </c>
      <c r="H11" s="106">
        <v>70</v>
      </c>
      <c r="I11" s="107" t="s">
        <v>115</v>
      </c>
      <c r="J11" s="108" t="s">
        <v>137</v>
      </c>
      <c r="K11" s="96"/>
    </row>
    <row r="12" spans="1:11" ht="36" customHeight="1">
      <c r="A12" s="109" t="s">
        <v>138</v>
      </c>
      <c r="B12" s="110">
        <v>2015</v>
      </c>
      <c r="C12" s="111">
        <v>42970</v>
      </c>
      <c r="D12" s="112" t="s">
        <v>139</v>
      </c>
      <c r="E12" s="109" t="s">
        <v>114</v>
      </c>
      <c r="F12" s="113">
        <v>77</v>
      </c>
      <c r="G12" s="113">
        <v>60</v>
      </c>
      <c r="H12" s="113">
        <v>17</v>
      </c>
      <c r="I12" s="114" t="s">
        <v>110</v>
      </c>
      <c r="J12" s="115" t="s">
        <v>140</v>
      </c>
      <c r="K12" s="96"/>
    </row>
    <row r="13" spans="1:11" ht="15.75" customHeight="1">
      <c r="A13" s="88" t="s">
        <v>141</v>
      </c>
      <c r="B13" s="116"/>
      <c r="C13" s="116"/>
      <c r="D13" s="116"/>
      <c r="E13" s="116"/>
      <c r="F13" s="116"/>
      <c r="G13" s="90">
        <f>AVERAGE(G3:G12)</f>
        <v>120.571</v>
      </c>
      <c r="H13" s="90"/>
      <c r="I13" s="90"/>
      <c r="J13" s="117"/>
      <c r="K13" s="118"/>
    </row>
    <row r="14" spans="1:11" ht="15.75" customHeight="1">
      <c r="A14" s="119"/>
      <c r="B14" s="119"/>
      <c r="C14" s="119"/>
      <c r="D14" s="119"/>
      <c r="E14" s="119"/>
      <c r="F14" s="119"/>
      <c r="G14" s="119"/>
      <c r="H14" s="119"/>
      <c r="I14" s="119"/>
      <c r="J14" s="120"/>
      <c r="K14" s="119"/>
    </row>
    <row r="15" spans="1:11" ht="15.75" customHeight="1">
      <c r="A15" s="96"/>
      <c r="B15" s="96"/>
      <c r="C15" s="96"/>
      <c r="D15" s="96"/>
      <c r="E15" s="96"/>
      <c r="F15" s="96"/>
      <c r="G15" s="96"/>
      <c r="H15" s="96"/>
      <c r="I15" s="96"/>
      <c r="J15" s="121"/>
      <c r="K15" s="96"/>
    </row>
    <row r="16" spans="1:11" ht="15.75" customHeight="1">
      <c r="A16" s="96"/>
      <c r="B16" s="96"/>
      <c r="C16" s="96"/>
      <c r="D16" s="96"/>
      <c r="E16" s="96"/>
      <c r="F16" s="96"/>
      <c r="G16" s="96"/>
      <c r="H16" s="96"/>
      <c r="I16" s="96"/>
      <c r="J16" s="121"/>
      <c r="K16" s="96"/>
    </row>
    <row r="17" spans="1:11" ht="15.75" customHeight="1">
      <c r="A17" s="96"/>
      <c r="B17" s="96"/>
      <c r="C17" s="96"/>
      <c r="D17" s="96"/>
      <c r="E17" s="96"/>
      <c r="F17" s="96"/>
      <c r="G17" s="96"/>
      <c r="H17" s="96"/>
      <c r="I17" s="96"/>
      <c r="J17" s="121"/>
      <c r="K17" s="96"/>
    </row>
    <row r="18" spans="1:11" ht="15.75" customHeight="1">
      <c r="A18" s="96"/>
      <c r="B18" s="96"/>
      <c r="C18" s="96"/>
      <c r="D18" s="96"/>
      <c r="E18" s="96"/>
      <c r="F18" s="96"/>
      <c r="G18" s="96"/>
      <c r="H18" s="96"/>
      <c r="I18" s="96"/>
      <c r="J18" s="121"/>
      <c r="K18" s="96"/>
    </row>
    <row r="19" spans="1:11" ht="15.75" customHeight="1">
      <c r="A19" s="96"/>
      <c r="B19" s="96"/>
      <c r="C19" s="96"/>
      <c r="D19" s="96"/>
      <c r="E19" s="96"/>
      <c r="F19" s="96"/>
      <c r="G19" s="96"/>
      <c r="H19" s="96"/>
      <c r="I19" s="96"/>
      <c r="J19" s="121"/>
      <c r="K19" s="96"/>
    </row>
    <row r="20" spans="1:11" ht="15.75" customHeight="1">
      <c r="A20" s="96"/>
      <c r="B20" s="96"/>
      <c r="C20" s="96"/>
      <c r="D20" s="96"/>
      <c r="E20" s="96"/>
      <c r="F20" s="96"/>
      <c r="G20" s="96"/>
      <c r="H20" s="96"/>
      <c r="I20" s="96"/>
      <c r="J20" s="121"/>
      <c r="K20" s="96"/>
    </row>
    <row r="21" spans="1:11" ht="15.75" customHeight="1">
      <c r="A21" s="96"/>
      <c r="B21" s="96"/>
      <c r="C21" s="96"/>
      <c r="D21" s="96"/>
      <c r="E21" s="96"/>
      <c r="F21" s="96"/>
      <c r="G21" s="96"/>
      <c r="H21" s="96"/>
      <c r="I21" s="96"/>
      <c r="J21" s="121"/>
      <c r="K21" s="96"/>
    </row>
    <row r="22" spans="1:11" ht="15.75" customHeight="1">
      <c r="A22" s="96"/>
      <c r="B22" s="96"/>
      <c r="C22" s="96"/>
      <c r="D22" s="96"/>
      <c r="E22" s="96"/>
      <c r="F22" s="96"/>
      <c r="G22" s="96"/>
      <c r="H22" s="96"/>
      <c r="I22" s="96"/>
      <c r="J22" s="121"/>
      <c r="K22" s="96"/>
    </row>
    <row r="23" spans="1:11" ht="15.75" customHeight="1">
      <c r="A23" s="96"/>
      <c r="B23" s="96"/>
      <c r="C23" s="96"/>
      <c r="D23" s="96"/>
      <c r="E23" s="96"/>
      <c r="F23" s="96"/>
      <c r="G23" s="96"/>
      <c r="H23" s="96"/>
      <c r="I23" s="96"/>
      <c r="J23" s="121"/>
      <c r="K23" s="96"/>
    </row>
    <row r="24" spans="1:11" ht="15.75" customHeight="1">
      <c r="A24" s="96"/>
      <c r="B24" s="96"/>
      <c r="C24" s="96"/>
      <c r="D24" s="96"/>
      <c r="E24" s="96"/>
      <c r="F24" s="96"/>
      <c r="G24" s="96"/>
      <c r="H24" s="96"/>
      <c r="I24" s="96"/>
      <c r="J24" s="121"/>
      <c r="K24" s="96"/>
    </row>
    <row r="25" spans="1:11" ht="15.75" customHeight="1">
      <c r="A25" s="96"/>
      <c r="B25" s="96"/>
      <c r="C25" s="96"/>
      <c r="D25" s="96"/>
      <c r="E25" s="96"/>
      <c r="F25" s="96"/>
      <c r="G25" s="96"/>
      <c r="H25" s="96"/>
      <c r="I25" s="96"/>
      <c r="J25" s="121"/>
      <c r="K25" s="96"/>
    </row>
    <row r="26" spans="1:11" ht="15.75" customHeight="1">
      <c r="A26" s="96"/>
      <c r="B26" s="96"/>
      <c r="C26" s="96"/>
      <c r="D26" s="96"/>
      <c r="E26" s="96"/>
      <c r="F26" s="96"/>
      <c r="G26" s="96"/>
      <c r="H26" s="96"/>
      <c r="I26" s="96"/>
      <c r="J26" s="121"/>
      <c r="K26" s="96"/>
    </row>
    <row r="27" spans="1:11" ht="15.75" customHeight="1">
      <c r="A27" s="96"/>
      <c r="B27" s="96"/>
      <c r="C27" s="96"/>
      <c r="D27" s="96"/>
      <c r="E27" s="96"/>
      <c r="F27" s="96"/>
      <c r="G27" s="96"/>
      <c r="H27" s="96"/>
      <c r="I27" s="96"/>
      <c r="J27" s="121"/>
      <c r="K27" s="96"/>
    </row>
    <row r="28" spans="1:11" ht="15.75" customHeight="1">
      <c r="A28" s="96"/>
      <c r="B28" s="96"/>
      <c r="C28" s="96"/>
      <c r="D28" s="96"/>
      <c r="E28" s="96"/>
      <c r="F28" s="96"/>
      <c r="G28" s="96"/>
      <c r="H28" s="96"/>
      <c r="I28" s="96"/>
      <c r="J28" s="121"/>
      <c r="K28" s="96"/>
    </row>
    <row r="29" spans="1:11" ht="15.75" customHeight="1">
      <c r="A29" s="96"/>
      <c r="B29" s="96"/>
      <c r="C29" s="96"/>
      <c r="D29" s="96"/>
      <c r="E29" s="96"/>
      <c r="F29" s="96"/>
      <c r="G29" s="96"/>
      <c r="H29" s="96"/>
      <c r="I29" s="96"/>
      <c r="J29" s="121"/>
      <c r="K29" s="96"/>
    </row>
    <row r="30" spans="1:11" ht="15.75" customHeight="1">
      <c r="A30" s="96"/>
      <c r="B30" s="96"/>
      <c r="C30" s="96"/>
      <c r="D30" s="96"/>
      <c r="E30" s="96"/>
      <c r="F30" s="96"/>
      <c r="G30" s="96"/>
      <c r="H30" s="96"/>
      <c r="I30" s="96"/>
      <c r="J30" s="121"/>
      <c r="K30" s="96"/>
    </row>
    <row r="31" spans="1:11" ht="15.75" customHeight="1">
      <c r="A31" s="96"/>
      <c r="B31" s="96"/>
      <c r="C31" s="96"/>
      <c r="D31" s="96"/>
      <c r="E31" s="96"/>
      <c r="F31" s="96"/>
      <c r="G31" s="96"/>
      <c r="H31" s="96"/>
      <c r="I31" s="96"/>
      <c r="J31" s="121"/>
      <c r="K31" s="96"/>
    </row>
    <row r="32" spans="1:11" ht="15.75" customHeight="1">
      <c r="A32" s="96"/>
      <c r="B32" s="96"/>
      <c r="C32" s="96"/>
      <c r="D32" s="96"/>
      <c r="E32" s="96"/>
      <c r="F32" s="96"/>
      <c r="G32" s="96"/>
      <c r="H32" s="96"/>
      <c r="I32" s="96"/>
      <c r="J32" s="121"/>
      <c r="K32" s="96"/>
    </row>
    <row r="33" spans="1:11" ht="15.75" customHeight="1">
      <c r="A33" s="96"/>
      <c r="B33" s="96"/>
      <c r="C33" s="96"/>
      <c r="D33" s="96"/>
      <c r="E33" s="96"/>
      <c r="F33" s="96"/>
      <c r="G33" s="96"/>
      <c r="H33" s="96"/>
      <c r="I33" s="96"/>
      <c r="J33" s="121"/>
      <c r="K33" s="96"/>
    </row>
    <row r="34" spans="1:11" ht="15.75" customHeight="1">
      <c r="A34" s="96"/>
      <c r="B34" s="96"/>
      <c r="C34" s="96"/>
      <c r="D34" s="96"/>
      <c r="E34" s="96"/>
      <c r="F34" s="96"/>
      <c r="G34" s="96"/>
      <c r="H34" s="96"/>
      <c r="I34" s="96"/>
      <c r="J34" s="121"/>
      <c r="K34" s="96"/>
    </row>
    <row r="35" spans="1:11" ht="15.75" customHeight="1">
      <c r="A35" s="96"/>
      <c r="B35" s="96"/>
      <c r="C35" s="96"/>
      <c r="D35" s="96"/>
      <c r="E35" s="96"/>
      <c r="F35" s="96"/>
      <c r="G35" s="96"/>
      <c r="H35" s="96"/>
      <c r="I35" s="96"/>
      <c r="J35" s="121"/>
      <c r="K35" s="96"/>
    </row>
    <row r="36" spans="1:11" ht="15.75" customHeight="1">
      <c r="A36" s="96"/>
      <c r="B36" s="96"/>
      <c r="C36" s="96"/>
      <c r="D36" s="96"/>
      <c r="E36" s="96"/>
      <c r="F36" s="96"/>
      <c r="G36" s="96"/>
      <c r="H36" s="96"/>
      <c r="I36" s="96"/>
      <c r="J36" s="121"/>
      <c r="K36" s="96"/>
    </row>
    <row r="37" spans="1:11" ht="15.75" customHeight="1">
      <c r="A37" s="96"/>
      <c r="B37" s="96"/>
      <c r="C37" s="96"/>
      <c r="D37" s="96"/>
      <c r="E37" s="96"/>
      <c r="F37" s="96"/>
      <c r="G37" s="96"/>
      <c r="H37" s="96"/>
      <c r="I37" s="96"/>
      <c r="J37" s="121"/>
      <c r="K37" s="96"/>
    </row>
    <row r="38" spans="1:11" ht="15.75" customHeight="1">
      <c r="A38" s="96"/>
      <c r="B38" s="96"/>
      <c r="C38" s="96"/>
      <c r="D38" s="96"/>
      <c r="E38" s="96"/>
      <c r="F38" s="96"/>
      <c r="G38" s="96"/>
      <c r="H38" s="96"/>
      <c r="I38" s="96"/>
      <c r="J38" s="121"/>
      <c r="K38" s="96"/>
    </row>
    <row r="39" spans="1:11" ht="15.75" customHeight="1">
      <c r="A39" s="96"/>
      <c r="B39" s="96"/>
      <c r="C39" s="96"/>
      <c r="D39" s="96"/>
      <c r="E39" s="96"/>
      <c r="F39" s="96"/>
      <c r="G39" s="96"/>
      <c r="H39" s="96"/>
      <c r="I39" s="96"/>
      <c r="J39" s="121"/>
      <c r="K39" s="96"/>
    </row>
    <row r="40" spans="1:11" ht="15.75" customHeight="1">
      <c r="A40" s="96"/>
      <c r="B40" s="96"/>
      <c r="C40" s="96"/>
      <c r="D40" s="96"/>
      <c r="E40" s="96"/>
      <c r="F40" s="96"/>
      <c r="G40" s="96"/>
      <c r="H40" s="96"/>
      <c r="I40" s="96"/>
      <c r="J40" s="121"/>
      <c r="K40" s="96"/>
    </row>
    <row r="41" spans="1:11" ht="15.75" customHeight="1">
      <c r="A41" s="96"/>
      <c r="B41" s="96"/>
      <c r="C41" s="96"/>
      <c r="D41" s="96"/>
      <c r="E41" s="96"/>
      <c r="F41" s="96"/>
      <c r="G41" s="96"/>
      <c r="H41" s="96"/>
      <c r="I41" s="96"/>
      <c r="J41" s="121"/>
      <c r="K41" s="96"/>
    </row>
    <row r="42" spans="1:11" ht="15.75" customHeight="1">
      <c r="A42" s="96"/>
      <c r="B42" s="96"/>
      <c r="C42" s="96"/>
      <c r="D42" s="96"/>
      <c r="E42" s="96"/>
      <c r="F42" s="96"/>
      <c r="G42" s="96"/>
      <c r="H42" s="96"/>
      <c r="I42" s="96"/>
      <c r="J42" s="121"/>
      <c r="K42" s="96"/>
    </row>
    <row r="43" spans="1:11" ht="15.75" customHeight="1">
      <c r="A43" s="96"/>
      <c r="B43" s="96"/>
      <c r="C43" s="96"/>
      <c r="D43" s="96"/>
      <c r="E43" s="96"/>
      <c r="F43" s="96"/>
      <c r="G43" s="96"/>
      <c r="H43" s="96"/>
      <c r="I43" s="96"/>
      <c r="J43" s="121"/>
      <c r="K43" s="96"/>
    </row>
    <row r="44" spans="1:11" ht="15.75" customHeight="1">
      <c r="A44" s="96"/>
      <c r="B44" s="96"/>
      <c r="C44" s="96"/>
      <c r="D44" s="96"/>
      <c r="E44" s="96"/>
      <c r="F44" s="96"/>
      <c r="G44" s="96"/>
      <c r="H44" s="96"/>
      <c r="I44" s="96"/>
      <c r="J44" s="121"/>
      <c r="K44" s="96"/>
    </row>
    <row r="45" spans="1:11" ht="15.75" customHeight="1">
      <c r="A45" s="96"/>
      <c r="B45" s="96"/>
      <c r="C45" s="96"/>
      <c r="D45" s="96"/>
      <c r="E45" s="96"/>
      <c r="F45" s="96"/>
      <c r="G45" s="96"/>
      <c r="H45" s="96"/>
      <c r="I45" s="96"/>
      <c r="J45" s="121"/>
      <c r="K45" s="96"/>
    </row>
    <row r="46" spans="1:11" ht="15.75" customHeight="1">
      <c r="A46" s="96"/>
      <c r="B46" s="96"/>
      <c r="C46" s="96"/>
      <c r="D46" s="96"/>
      <c r="E46" s="96"/>
      <c r="F46" s="96"/>
      <c r="G46" s="96"/>
      <c r="H46" s="96"/>
      <c r="I46" s="96"/>
      <c r="J46" s="121"/>
      <c r="K46" s="96"/>
    </row>
    <row r="47" spans="1:11" ht="15.75" customHeight="1">
      <c r="A47" s="96"/>
      <c r="B47" s="96"/>
      <c r="C47" s="96"/>
      <c r="D47" s="96"/>
      <c r="E47" s="96"/>
      <c r="F47" s="96"/>
      <c r="G47" s="96"/>
      <c r="H47" s="96"/>
      <c r="I47" s="96"/>
      <c r="J47" s="121"/>
      <c r="K47" s="96"/>
    </row>
    <row r="48" spans="1:11" ht="15.75" customHeight="1">
      <c r="A48" s="96"/>
      <c r="B48" s="96"/>
      <c r="C48" s="96"/>
      <c r="D48" s="96"/>
      <c r="E48" s="96"/>
      <c r="F48" s="96"/>
      <c r="G48" s="96"/>
      <c r="H48" s="96"/>
      <c r="I48" s="96"/>
      <c r="J48" s="121"/>
      <c r="K48" s="96"/>
    </row>
    <row r="49" spans="1:11" ht="15.75" customHeight="1">
      <c r="A49" s="96"/>
      <c r="B49" s="96"/>
      <c r="C49" s="96"/>
      <c r="D49" s="96"/>
      <c r="E49" s="96"/>
      <c r="F49" s="96"/>
      <c r="G49" s="96"/>
      <c r="H49" s="96"/>
      <c r="I49" s="96"/>
      <c r="J49" s="121"/>
      <c r="K49" s="96"/>
    </row>
    <row r="50" spans="1:11" ht="15.75" customHeight="1">
      <c r="A50" s="96"/>
      <c r="B50" s="96"/>
      <c r="C50" s="96"/>
      <c r="D50" s="96"/>
      <c r="E50" s="96"/>
      <c r="F50" s="96"/>
      <c r="G50" s="96"/>
      <c r="H50" s="96"/>
      <c r="I50" s="96"/>
      <c r="J50" s="121"/>
      <c r="K50" s="96"/>
    </row>
    <row r="51" spans="1:11" ht="15.75" customHeight="1">
      <c r="A51" s="96"/>
      <c r="B51" s="96"/>
      <c r="C51" s="96"/>
      <c r="D51" s="96"/>
      <c r="E51" s="96"/>
      <c r="F51" s="96"/>
      <c r="G51" s="96"/>
      <c r="H51" s="96"/>
      <c r="I51" s="96"/>
      <c r="J51" s="121"/>
      <c r="K51" s="96"/>
    </row>
    <row r="52" spans="1:11" ht="15.75" customHeight="1">
      <c r="A52" s="96"/>
      <c r="B52" s="96"/>
      <c r="C52" s="96"/>
      <c r="D52" s="96"/>
      <c r="E52" s="96"/>
      <c r="F52" s="96"/>
      <c r="G52" s="96"/>
      <c r="H52" s="96"/>
      <c r="I52" s="96"/>
      <c r="J52" s="121"/>
      <c r="K52" s="96"/>
    </row>
    <row r="53" spans="1:11" ht="15.75" customHeight="1">
      <c r="A53" s="96"/>
      <c r="B53" s="96"/>
      <c r="C53" s="96"/>
      <c r="D53" s="96"/>
      <c r="E53" s="96"/>
      <c r="F53" s="96"/>
      <c r="G53" s="96"/>
      <c r="H53" s="96"/>
      <c r="I53" s="96"/>
      <c r="J53" s="121"/>
      <c r="K53" s="96"/>
    </row>
    <row r="54" spans="1:11" ht="15.75" customHeight="1">
      <c r="A54" s="96"/>
      <c r="B54" s="96"/>
      <c r="C54" s="96"/>
      <c r="D54" s="96"/>
      <c r="E54" s="96"/>
      <c r="F54" s="96"/>
      <c r="G54" s="96"/>
      <c r="H54" s="96"/>
      <c r="I54" s="96"/>
      <c r="J54" s="121"/>
      <c r="K54" s="96"/>
    </row>
    <row r="55" spans="1:11" ht="15.75" customHeight="1">
      <c r="A55" s="96"/>
      <c r="B55" s="96"/>
      <c r="C55" s="96"/>
      <c r="D55" s="96"/>
      <c r="E55" s="96"/>
      <c r="F55" s="96"/>
      <c r="G55" s="96"/>
      <c r="H55" s="96"/>
      <c r="I55" s="96"/>
      <c r="J55" s="121"/>
      <c r="K55" s="96"/>
    </row>
    <row r="56" spans="1:11" ht="15.75" customHeight="1">
      <c r="A56" s="96"/>
      <c r="B56" s="96"/>
      <c r="C56" s="96"/>
      <c r="D56" s="96"/>
      <c r="E56" s="96"/>
      <c r="F56" s="96"/>
      <c r="G56" s="96"/>
      <c r="H56" s="96"/>
      <c r="I56" s="96"/>
      <c r="J56" s="121"/>
      <c r="K56" s="96"/>
    </row>
    <row r="57" spans="1:11" ht="15.75" customHeight="1">
      <c r="A57" s="96"/>
      <c r="B57" s="96"/>
      <c r="C57" s="96"/>
      <c r="D57" s="96"/>
      <c r="E57" s="96"/>
      <c r="F57" s="96"/>
      <c r="G57" s="96"/>
      <c r="H57" s="96"/>
      <c r="I57" s="96"/>
      <c r="J57" s="121"/>
      <c r="K57" s="96"/>
    </row>
    <row r="58" spans="1:11" ht="15.75" customHeight="1">
      <c r="A58" s="96"/>
      <c r="B58" s="96"/>
      <c r="C58" s="96"/>
      <c r="D58" s="96"/>
      <c r="E58" s="96"/>
      <c r="F58" s="96"/>
      <c r="G58" s="96"/>
      <c r="H58" s="96"/>
      <c r="I58" s="96"/>
      <c r="J58" s="121"/>
      <c r="K58" s="96"/>
    </row>
    <row r="59" spans="1:11" ht="15.75" customHeight="1">
      <c r="A59" s="96"/>
      <c r="B59" s="96"/>
      <c r="C59" s="96"/>
      <c r="D59" s="96"/>
      <c r="E59" s="96"/>
      <c r="F59" s="96"/>
      <c r="G59" s="96"/>
      <c r="H59" s="96"/>
      <c r="I59" s="96"/>
      <c r="J59" s="121"/>
      <c r="K59" s="96"/>
    </row>
    <row r="60" spans="1:11" ht="15.75" customHeight="1">
      <c r="A60" s="96"/>
      <c r="B60" s="96"/>
      <c r="C60" s="96"/>
      <c r="D60" s="96"/>
      <c r="E60" s="96"/>
      <c r="F60" s="96"/>
      <c r="G60" s="96"/>
      <c r="H60" s="96"/>
      <c r="I60" s="96"/>
      <c r="J60" s="121"/>
      <c r="K60" s="96"/>
    </row>
    <row r="61" spans="1:11" ht="15.75" customHeight="1">
      <c r="A61" s="96"/>
      <c r="B61" s="96"/>
      <c r="C61" s="96"/>
      <c r="D61" s="96"/>
      <c r="E61" s="96"/>
      <c r="F61" s="96"/>
      <c r="G61" s="96"/>
      <c r="H61" s="96"/>
      <c r="I61" s="96"/>
      <c r="J61" s="121"/>
      <c r="K61" s="96"/>
    </row>
    <row r="62" spans="1:11" ht="15.75" customHeight="1">
      <c r="A62" s="96"/>
      <c r="B62" s="96"/>
      <c r="C62" s="96"/>
      <c r="D62" s="96"/>
      <c r="E62" s="96"/>
      <c r="F62" s="96"/>
      <c r="G62" s="96"/>
      <c r="H62" s="96"/>
      <c r="I62" s="96"/>
      <c r="J62" s="121"/>
      <c r="K62" s="96"/>
    </row>
    <row r="63" spans="1:11" ht="15.75" customHeight="1">
      <c r="A63" s="96"/>
      <c r="B63" s="96"/>
      <c r="C63" s="96"/>
      <c r="D63" s="96"/>
      <c r="E63" s="96"/>
      <c r="F63" s="96"/>
      <c r="G63" s="96"/>
      <c r="H63" s="96"/>
      <c r="I63" s="96"/>
      <c r="J63" s="121"/>
      <c r="K63" s="96"/>
    </row>
    <row r="64" spans="1:11" ht="15.75" customHeight="1">
      <c r="A64" s="96"/>
      <c r="B64" s="96"/>
      <c r="C64" s="96"/>
      <c r="D64" s="96"/>
      <c r="E64" s="96"/>
      <c r="F64" s="96"/>
      <c r="G64" s="96"/>
      <c r="H64" s="96"/>
      <c r="I64" s="96"/>
      <c r="J64" s="121"/>
      <c r="K64" s="96"/>
    </row>
    <row r="65" spans="1:11" ht="15.75" customHeight="1">
      <c r="A65" s="96"/>
      <c r="B65" s="96"/>
      <c r="C65" s="96"/>
      <c r="D65" s="96"/>
      <c r="E65" s="96"/>
      <c r="F65" s="96"/>
      <c r="G65" s="96"/>
      <c r="H65" s="96"/>
      <c r="I65" s="96"/>
      <c r="J65" s="121"/>
      <c r="K65" s="96"/>
    </row>
    <row r="66" spans="1:11" ht="15.75" customHeight="1">
      <c r="A66" s="96"/>
      <c r="B66" s="96"/>
      <c r="C66" s="96"/>
      <c r="D66" s="96"/>
      <c r="E66" s="96"/>
      <c r="F66" s="96"/>
      <c r="G66" s="96"/>
      <c r="H66" s="96"/>
      <c r="I66" s="96"/>
      <c r="J66" s="121"/>
      <c r="K66" s="96"/>
    </row>
    <row r="67" spans="1:11" ht="15.75" customHeight="1">
      <c r="A67" s="96"/>
      <c r="B67" s="96"/>
      <c r="C67" s="96"/>
      <c r="D67" s="96"/>
      <c r="E67" s="96"/>
      <c r="F67" s="96"/>
      <c r="G67" s="96"/>
      <c r="H67" s="96"/>
      <c r="I67" s="96"/>
      <c r="J67" s="121"/>
      <c r="K67" s="96"/>
    </row>
    <row r="68" spans="1:11" ht="15.75" customHeight="1">
      <c r="A68" s="96"/>
      <c r="B68" s="96"/>
      <c r="C68" s="96"/>
      <c r="D68" s="96"/>
      <c r="E68" s="96"/>
      <c r="F68" s="96"/>
      <c r="G68" s="96"/>
      <c r="H68" s="96"/>
      <c r="I68" s="96"/>
      <c r="J68" s="121"/>
      <c r="K68" s="96"/>
    </row>
    <row r="69" spans="1:11" ht="15.75" customHeight="1">
      <c r="A69" s="96"/>
      <c r="B69" s="96"/>
      <c r="C69" s="96"/>
      <c r="D69" s="96"/>
      <c r="E69" s="96"/>
      <c r="F69" s="96"/>
      <c r="G69" s="96"/>
      <c r="H69" s="96"/>
      <c r="I69" s="96"/>
      <c r="J69" s="121"/>
      <c r="K69" s="96"/>
    </row>
    <row r="70" spans="1:11" ht="15.75" customHeight="1">
      <c r="A70" s="96"/>
      <c r="B70" s="96"/>
      <c r="C70" s="96"/>
      <c r="D70" s="96"/>
      <c r="E70" s="96"/>
      <c r="F70" s="96"/>
      <c r="G70" s="96"/>
      <c r="H70" s="96"/>
      <c r="I70" s="96"/>
      <c r="J70" s="121"/>
      <c r="K70" s="96"/>
    </row>
    <row r="71" spans="1:11" ht="15.75" customHeight="1">
      <c r="A71" s="96"/>
      <c r="B71" s="96"/>
      <c r="C71" s="96"/>
      <c r="D71" s="96"/>
      <c r="E71" s="96"/>
      <c r="F71" s="96"/>
      <c r="G71" s="96"/>
      <c r="H71" s="96"/>
      <c r="I71" s="96"/>
      <c r="J71" s="121"/>
      <c r="K71" s="96"/>
    </row>
    <row r="72" spans="1:11" ht="15.75" customHeight="1">
      <c r="A72" s="96"/>
      <c r="B72" s="96"/>
      <c r="C72" s="96"/>
      <c r="D72" s="96"/>
      <c r="E72" s="96"/>
      <c r="F72" s="96"/>
      <c r="G72" s="96"/>
      <c r="H72" s="96"/>
      <c r="I72" s="96"/>
      <c r="J72" s="121"/>
      <c r="K72" s="96"/>
    </row>
    <row r="73" spans="1:11" ht="15.75" customHeight="1">
      <c r="A73" s="96"/>
      <c r="B73" s="96"/>
      <c r="C73" s="96"/>
      <c r="D73" s="96"/>
      <c r="E73" s="96"/>
      <c r="F73" s="96"/>
      <c r="G73" s="96"/>
      <c r="H73" s="96"/>
      <c r="I73" s="96"/>
      <c r="J73" s="121"/>
      <c r="K73" s="96"/>
    </row>
    <row r="74" spans="1:11" ht="15.75" customHeight="1">
      <c r="A74" s="96"/>
      <c r="B74" s="96"/>
      <c r="C74" s="96"/>
      <c r="D74" s="96"/>
      <c r="E74" s="96"/>
      <c r="F74" s="96"/>
      <c r="G74" s="96"/>
      <c r="H74" s="96"/>
      <c r="I74" s="96"/>
      <c r="J74" s="121"/>
      <c r="K74" s="96"/>
    </row>
    <row r="75" spans="1:11" ht="15.75" customHeight="1">
      <c r="A75" s="96"/>
      <c r="B75" s="96"/>
      <c r="C75" s="96"/>
      <c r="D75" s="96"/>
      <c r="E75" s="96"/>
      <c r="F75" s="96"/>
      <c r="G75" s="96"/>
      <c r="H75" s="96"/>
      <c r="I75" s="96"/>
      <c r="J75" s="121"/>
      <c r="K75" s="96"/>
    </row>
    <row r="76" spans="1:11" ht="15.75" customHeight="1">
      <c r="A76" s="96"/>
      <c r="B76" s="96"/>
      <c r="C76" s="96"/>
      <c r="D76" s="96"/>
      <c r="E76" s="96"/>
      <c r="F76" s="96"/>
      <c r="G76" s="96"/>
      <c r="H76" s="96"/>
      <c r="I76" s="96"/>
      <c r="J76" s="121"/>
      <c r="K76" s="96"/>
    </row>
    <row r="77" spans="1:11" ht="15.75" customHeight="1">
      <c r="A77" s="96"/>
      <c r="B77" s="96"/>
      <c r="C77" s="96"/>
      <c r="D77" s="96"/>
      <c r="E77" s="96"/>
      <c r="F77" s="96"/>
      <c r="G77" s="96"/>
      <c r="H77" s="96"/>
      <c r="I77" s="96"/>
      <c r="J77" s="121"/>
      <c r="K77" s="96"/>
    </row>
    <row r="78" spans="1:11" ht="15.75" customHeight="1">
      <c r="A78" s="96"/>
      <c r="B78" s="96"/>
      <c r="C78" s="96"/>
      <c r="D78" s="96"/>
      <c r="E78" s="96"/>
      <c r="F78" s="96"/>
      <c r="G78" s="96"/>
      <c r="H78" s="96"/>
      <c r="I78" s="96"/>
      <c r="J78" s="121"/>
      <c r="K78" s="96"/>
    </row>
    <row r="79" spans="1:11" ht="15.75" customHeight="1">
      <c r="A79" s="96"/>
      <c r="B79" s="96"/>
      <c r="C79" s="96"/>
      <c r="D79" s="96"/>
      <c r="E79" s="96"/>
      <c r="F79" s="96"/>
      <c r="G79" s="96"/>
      <c r="H79" s="96"/>
      <c r="I79" s="96"/>
      <c r="J79" s="121"/>
      <c r="K79" s="96"/>
    </row>
    <row r="80" spans="1:11" ht="15.75" customHeight="1">
      <c r="A80" s="96"/>
      <c r="B80" s="96"/>
      <c r="C80" s="96"/>
      <c r="D80" s="96"/>
      <c r="E80" s="96"/>
      <c r="F80" s="96"/>
      <c r="G80" s="96"/>
      <c r="H80" s="96"/>
      <c r="I80" s="96"/>
      <c r="J80" s="121"/>
      <c r="K80" s="96"/>
    </row>
    <row r="81" spans="1:11" ht="15.75" customHeight="1">
      <c r="A81" s="96"/>
      <c r="B81" s="96"/>
      <c r="C81" s="96"/>
      <c r="D81" s="96"/>
      <c r="E81" s="96"/>
      <c r="F81" s="96"/>
      <c r="G81" s="96"/>
      <c r="H81" s="96"/>
      <c r="I81" s="96"/>
      <c r="J81" s="121"/>
      <c r="K81" s="96"/>
    </row>
    <row r="82" spans="1:11" ht="15.75" customHeight="1">
      <c r="A82" s="96"/>
      <c r="B82" s="96"/>
      <c r="C82" s="96"/>
      <c r="D82" s="96"/>
      <c r="E82" s="96"/>
      <c r="F82" s="96"/>
      <c r="G82" s="96"/>
      <c r="H82" s="96"/>
      <c r="I82" s="96"/>
      <c r="J82" s="121"/>
      <c r="K82" s="96"/>
    </row>
    <row r="83" spans="1:11" ht="15.75" customHeight="1">
      <c r="A83" s="96"/>
      <c r="B83" s="96"/>
      <c r="C83" s="96"/>
      <c r="D83" s="96"/>
      <c r="E83" s="96"/>
      <c r="F83" s="96"/>
      <c r="G83" s="96"/>
      <c r="H83" s="96"/>
      <c r="I83" s="96"/>
      <c r="J83" s="121"/>
      <c r="K83" s="96"/>
    </row>
    <row r="84" spans="1:11" ht="15.75" customHeight="1">
      <c r="A84" s="96"/>
      <c r="B84" s="96"/>
      <c r="C84" s="96"/>
      <c r="D84" s="96"/>
      <c r="E84" s="96"/>
      <c r="F84" s="96"/>
      <c r="G84" s="96"/>
      <c r="H84" s="96"/>
      <c r="I84" s="96"/>
      <c r="J84" s="121"/>
      <c r="K84" s="96"/>
    </row>
    <row r="85" spans="1:11" ht="15.75" customHeight="1">
      <c r="A85" s="96"/>
      <c r="B85" s="96"/>
      <c r="C85" s="96"/>
      <c r="D85" s="96"/>
      <c r="E85" s="96"/>
      <c r="F85" s="96"/>
      <c r="G85" s="96"/>
      <c r="H85" s="96"/>
      <c r="I85" s="96"/>
      <c r="J85" s="121"/>
      <c r="K85" s="96"/>
    </row>
    <row r="86" spans="1:11" ht="15.75" customHeight="1">
      <c r="A86" s="96"/>
      <c r="B86" s="96"/>
      <c r="C86" s="96"/>
      <c r="D86" s="96"/>
      <c r="E86" s="96"/>
      <c r="F86" s="96"/>
      <c r="G86" s="96"/>
      <c r="H86" s="96"/>
      <c r="I86" s="96"/>
      <c r="J86" s="121"/>
      <c r="K86" s="96"/>
    </row>
    <row r="87" spans="1:11" ht="15.75" customHeight="1">
      <c r="A87" s="96"/>
      <c r="B87" s="96"/>
      <c r="C87" s="96"/>
      <c r="D87" s="96"/>
      <c r="E87" s="96"/>
      <c r="F87" s="96"/>
      <c r="G87" s="96"/>
      <c r="H87" s="96"/>
      <c r="I87" s="96"/>
      <c r="J87" s="121"/>
      <c r="K87" s="96"/>
    </row>
    <row r="88" spans="1:11" ht="15.75" customHeight="1">
      <c r="A88" s="96"/>
      <c r="B88" s="96"/>
      <c r="C88" s="96"/>
      <c r="D88" s="96"/>
      <c r="E88" s="96"/>
      <c r="F88" s="96"/>
      <c r="G88" s="96"/>
      <c r="H88" s="96"/>
      <c r="I88" s="96"/>
      <c r="J88" s="121"/>
      <c r="K88" s="96"/>
    </row>
    <row r="89" spans="1:11" ht="15.75" customHeight="1">
      <c r="A89" s="96"/>
      <c r="B89" s="96"/>
      <c r="C89" s="96"/>
      <c r="D89" s="96"/>
      <c r="E89" s="96"/>
      <c r="F89" s="96"/>
      <c r="G89" s="96"/>
      <c r="H89" s="96"/>
      <c r="I89" s="96"/>
      <c r="J89" s="121"/>
      <c r="K89" s="96"/>
    </row>
    <row r="90" spans="1:11" ht="15.75" customHeight="1">
      <c r="A90" s="96"/>
      <c r="B90" s="96"/>
      <c r="C90" s="96"/>
      <c r="D90" s="96"/>
      <c r="E90" s="96"/>
      <c r="F90" s="96"/>
      <c r="G90" s="96"/>
      <c r="H90" s="96"/>
      <c r="I90" s="96"/>
      <c r="J90" s="121"/>
      <c r="K90" s="96"/>
    </row>
    <row r="91" spans="1:11" ht="15.75" customHeight="1">
      <c r="A91" s="96"/>
      <c r="B91" s="96"/>
      <c r="C91" s="96"/>
      <c r="D91" s="96"/>
      <c r="E91" s="96"/>
      <c r="F91" s="96"/>
      <c r="G91" s="96"/>
      <c r="H91" s="96"/>
      <c r="I91" s="96"/>
      <c r="J91" s="121"/>
      <c r="K91" s="96"/>
    </row>
    <row r="92" spans="1:11" ht="15.75" customHeight="1">
      <c r="A92" s="96"/>
      <c r="B92" s="96"/>
      <c r="C92" s="96"/>
      <c r="D92" s="96"/>
      <c r="E92" s="96"/>
      <c r="F92" s="96"/>
      <c r="G92" s="96"/>
      <c r="H92" s="96"/>
      <c r="I92" s="96"/>
      <c r="J92" s="121"/>
      <c r="K92" s="96"/>
    </row>
    <row r="93" spans="1:11" ht="15.75" customHeight="1">
      <c r="A93" s="96"/>
      <c r="B93" s="96"/>
      <c r="C93" s="96"/>
      <c r="D93" s="96"/>
      <c r="E93" s="96"/>
      <c r="F93" s="96"/>
      <c r="G93" s="96"/>
      <c r="H93" s="96"/>
      <c r="I93" s="96"/>
      <c r="J93" s="121"/>
      <c r="K93" s="96"/>
    </row>
    <row r="94" spans="1:11" ht="15.75" customHeight="1">
      <c r="A94" s="96"/>
      <c r="B94" s="96"/>
      <c r="C94" s="96"/>
      <c r="D94" s="96"/>
      <c r="E94" s="96"/>
      <c r="F94" s="96"/>
      <c r="G94" s="96"/>
      <c r="H94" s="96"/>
      <c r="I94" s="96"/>
      <c r="J94" s="121"/>
      <c r="K94" s="96"/>
    </row>
    <row r="95" spans="1:11" ht="15.75" customHeight="1">
      <c r="A95" s="96"/>
      <c r="B95" s="96"/>
      <c r="C95" s="96"/>
      <c r="D95" s="96"/>
      <c r="E95" s="96"/>
      <c r="F95" s="96"/>
      <c r="G95" s="96"/>
      <c r="H95" s="96"/>
      <c r="I95" s="96"/>
      <c r="J95" s="121"/>
      <c r="K95" s="96"/>
    </row>
    <row r="96" spans="1:11" ht="15.75" customHeight="1">
      <c r="A96" s="96"/>
      <c r="B96" s="96"/>
      <c r="C96" s="96"/>
      <c r="D96" s="96"/>
      <c r="E96" s="96"/>
      <c r="F96" s="96"/>
      <c r="G96" s="96"/>
      <c r="H96" s="96"/>
      <c r="I96" s="96"/>
      <c r="J96" s="121"/>
      <c r="K96" s="96"/>
    </row>
    <row r="97" spans="1:11" ht="15.75" customHeight="1">
      <c r="A97" s="96"/>
      <c r="B97" s="96"/>
      <c r="C97" s="96"/>
      <c r="D97" s="96"/>
      <c r="E97" s="96"/>
      <c r="F97" s="96"/>
      <c r="G97" s="96"/>
      <c r="H97" s="96"/>
      <c r="I97" s="96"/>
      <c r="J97" s="121"/>
      <c r="K97" s="96"/>
    </row>
    <row r="98" spans="1:11" ht="15.75" customHeight="1">
      <c r="A98" s="96"/>
      <c r="B98" s="96"/>
      <c r="C98" s="96"/>
      <c r="D98" s="96"/>
      <c r="E98" s="96"/>
      <c r="F98" s="96"/>
      <c r="G98" s="96"/>
      <c r="H98" s="96"/>
      <c r="I98" s="96"/>
      <c r="J98" s="121"/>
      <c r="K98" s="96"/>
    </row>
    <row r="99" spans="1:11" ht="15.75" customHeight="1">
      <c r="A99" s="96"/>
      <c r="B99" s="96"/>
      <c r="C99" s="96"/>
      <c r="D99" s="96"/>
      <c r="E99" s="96"/>
      <c r="F99" s="96"/>
      <c r="G99" s="96"/>
      <c r="H99" s="96"/>
      <c r="I99" s="96"/>
      <c r="J99" s="121"/>
      <c r="K99" s="96"/>
    </row>
    <row r="100" spans="1:11" ht="15.75" customHeight="1">
      <c r="A100" s="96"/>
      <c r="B100" s="96"/>
      <c r="C100" s="96"/>
      <c r="D100" s="96"/>
      <c r="E100" s="96"/>
      <c r="F100" s="96"/>
      <c r="G100" s="96"/>
      <c r="H100" s="96"/>
      <c r="I100" s="96"/>
      <c r="J100" s="121"/>
      <c r="K100" s="96"/>
    </row>
    <row r="101" spans="1:11" ht="15.75" customHeight="1">
      <c r="A101" s="96"/>
      <c r="B101" s="96"/>
      <c r="C101" s="96"/>
      <c r="D101" s="96"/>
      <c r="E101" s="96"/>
      <c r="F101" s="96"/>
      <c r="G101" s="96"/>
      <c r="H101" s="96"/>
      <c r="I101" s="96"/>
      <c r="J101" s="121"/>
      <c r="K101" s="96"/>
    </row>
  </sheetData>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00"/>
  <sheetViews>
    <sheetView showGridLines="0" workbookViewId="0"/>
  </sheetViews>
  <sheetFormatPr defaultColWidth="12.75" defaultRowHeight="15" customHeight="1" outlineLevelCol="1"/>
  <cols>
    <col min="1" max="1" width="18.125" customWidth="1"/>
    <col min="2" max="2" width="10.375" hidden="1" customWidth="1" outlineLevel="1"/>
    <col min="3" max="3" width="10.5" customWidth="1" collapsed="1"/>
    <col min="4" max="4" width="24.75" hidden="1" customWidth="1" outlineLevel="1"/>
    <col min="5" max="5" width="15.5" customWidth="1" collapsed="1"/>
    <col min="6" max="6" width="16.125" customWidth="1"/>
    <col min="7" max="7" width="87.5" customWidth="1"/>
    <col min="8" max="10" width="7.625" customWidth="1"/>
  </cols>
  <sheetData>
    <row r="1" spans="1:11" ht="15.75" customHeight="1">
      <c r="A1" s="94" t="s">
        <v>27</v>
      </c>
      <c r="B1" s="30"/>
      <c r="C1" s="30"/>
      <c r="D1" s="30"/>
      <c r="E1" s="30"/>
      <c r="F1" s="30"/>
      <c r="G1" s="30"/>
      <c r="H1" s="30"/>
      <c r="I1" s="30"/>
      <c r="J1" s="30"/>
      <c r="K1" s="30"/>
    </row>
    <row r="2" spans="1:11" ht="25.5" customHeight="1">
      <c r="A2" s="122" t="s">
        <v>97</v>
      </c>
      <c r="B2" s="123" t="s">
        <v>98</v>
      </c>
      <c r="C2" s="123" t="s">
        <v>99</v>
      </c>
      <c r="D2" s="123" t="s">
        <v>142</v>
      </c>
      <c r="E2" s="123" t="s">
        <v>143</v>
      </c>
      <c r="F2" s="123" t="s">
        <v>144</v>
      </c>
      <c r="G2" s="124" t="s">
        <v>106</v>
      </c>
      <c r="H2" s="125"/>
      <c r="I2" s="125"/>
      <c r="J2" s="125"/>
    </row>
    <row r="3" spans="1:11" ht="15.75" customHeight="1">
      <c r="A3" s="83" t="s">
        <v>145</v>
      </c>
      <c r="B3" s="97">
        <v>2009</v>
      </c>
      <c r="C3" s="98">
        <v>43205</v>
      </c>
      <c r="D3" s="83" t="s">
        <v>146</v>
      </c>
      <c r="E3" s="99" t="s">
        <v>147</v>
      </c>
      <c r="F3" s="100">
        <v>24.6</v>
      </c>
      <c r="G3" s="126" t="s">
        <v>148</v>
      </c>
      <c r="H3" s="96"/>
      <c r="I3" s="96"/>
      <c r="J3" s="96"/>
      <c r="K3" s="7"/>
    </row>
    <row r="4" spans="1:11" ht="15.75" customHeight="1">
      <c r="A4" s="86" t="s">
        <v>149</v>
      </c>
      <c r="B4" s="103">
        <v>2017</v>
      </c>
      <c r="C4" s="104">
        <v>44691</v>
      </c>
      <c r="D4" s="86" t="s">
        <v>150</v>
      </c>
      <c r="E4" s="105" t="s">
        <v>151</v>
      </c>
      <c r="F4" s="106">
        <v>38.49</v>
      </c>
      <c r="G4" s="127" t="s">
        <v>152</v>
      </c>
      <c r="H4" s="96"/>
      <c r="I4" s="96"/>
      <c r="J4" s="96"/>
      <c r="K4" s="7"/>
    </row>
    <row r="5" spans="1:11" ht="15.75" customHeight="1">
      <c r="A5" s="86" t="s">
        <v>153</v>
      </c>
      <c r="B5" s="103">
        <v>2018</v>
      </c>
      <c r="C5" s="104">
        <v>44494</v>
      </c>
      <c r="D5" s="86" t="s">
        <v>154</v>
      </c>
      <c r="E5" s="105" t="s">
        <v>155</v>
      </c>
      <c r="F5" s="106">
        <v>48.2</v>
      </c>
      <c r="G5" s="127" t="s">
        <v>156</v>
      </c>
      <c r="H5" s="96"/>
      <c r="I5" s="96"/>
      <c r="J5" s="96"/>
      <c r="K5" s="7"/>
    </row>
    <row r="6" spans="1:11" ht="15.75" customHeight="1">
      <c r="A6" s="86" t="s">
        <v>157</v>
      </c>
      <c r="B6" s="103">
        <v>2003</v>
      </c>
      <c r="C6" s="104">
        <v>41957</v>
      </c>
      <c r="D6" s="86" t="s">
        <v>158</v>
      </c>
      <c r="E6" s="105" t="s">
        <v>159</v>
      </c>
      <c r="F6" s="106">
        <v>154.94999999999999</v>
      </c>
      <c r="G6" s="127" t="s">
        <v>160</v>
      </c>
      <c r="H6" s="96"/>
      <c r="I6" s="96"/>
      <c r="J6" s="96"/>
      <c r="K6" s="7"/>
    </row>
    <row r="7" spans="1:11" ht="15.75" customHeight="1">
      <c r="A7" s="86" t="s">
        <v>161</v>
      </c>
      <c r="B7" s="103">
        <v>1997</v>
      </c>
      <c r="C7" s="104">
        <v>44580</v>
      </c>
      <c r="D7" s="86" t="s">
        <v>162</v>
      </c>
      <c r="E7" s="105" t="s">
        <v>163</v>
      </c>
      <c r="F7" s="106">
        <v>102.35</v>
      </c>
      <c r="G7" s="127" t="s">
        <v>164</v>
      </c>
      <c r="H7" s="96"/>
      <c r="I7" s="96"/>
      <c r="J7" s="96"/>
      <c r="K7" s="7"/>
    </row>
    <row r="8" spans="1:11" ht="15.75" customHeight="1">
      <c r="A8" s="109" t="s">
        <v>165</v>
      </c>
      <c r="B8" s="110">
        <v>1990</v>
      </c>
      <c r="C8" s="111">
        <v>44364</v>
      </c>
      <c r="D8" s="109" t="s">
        <v>150</v>
      </c>
      <c r="E8" s="112" t="s">
        <v>151</v>
      </c>
      <c r="F8" s="113">
        <v>415.02</v>
      </c>
      <c r="G8" s="128" t="s">
        <v>166</v>
      </c>
      <c r="H8" s="96"/>
      <c r="I8" s="96"/>
      <c r="J8" s="96"/>
      <c r="K8" s="7"/>
    </row>
    <row r="9" spans="1:11" ht="15.75" customHeight="1">
      <c r="A9" s="88" t="s">
        <v>141</v>
      </c>
      <c r="B9" s="116"/>
      <c r="C9" s="116"/>
      <c r="D9" s="116"/>
      <c r="E9" s="116"/>
      <c r="F9" s="90">
        <f>AVERAGE(F3:F8)</f>
        <v>130.60166666666666</v>
      </c>
      <c r="G9" s="129"/>
      <c r="H9" s="30"/>
      <c r="I9" s="30"/>
      <c r="J9" s="30"/>
    </row>
    <row r="10" spans="1:11" ht="15.75" customHeight="1">
      <c r="A10" s="125"/>
      <c r="B10" s="125"/>
      <c r="C10" s="125"/>
      <c r="D10" s="125"/>
      <c r="E10" s="125"/>
      <c r="F10" s="125"/>
      <c r="G10" s="125"/>
      <c r="H10" s="125"/>
      <c r="I10" s="125"/>
      <c r="J10" s="125"/>
    </row>
    <row r="11" spans="1:11" ht="15.75" customHeight="1">
      <c r="A11" s="125"/>
      <c r="B11" s="125"/>
      <c r="C11" s="125"/>
      <c r="D11" s="125"/>
      <c r="E11" s="125"/>
      <c r="F11" s="125"/>
      <c r="G11" s="125"/>
      <c r="H11" s="125"/>
      <c r="I11" s="125"/>
      <c r="J11" s="125"/>
    </row>
    <row r="12" spans="1:11" ht="15.75" customHeight="1">
      <c r="A12" s="125"/>
      <c r="B12" s="125"/>
      <c r="C12" s="125"/>
      <c r="D12" s="125"/>
      <c r="E12" s="125"/>
      <c r="F12" s="125"/>
      <c r="G12" s="125"/>
      <c r="H12" s="125"/>
      <c r="I12" s="125"/>
      <c r="J12" s="125"/>
    </row>
    <row r="13" spans="1:11" ht="15.75" customHeight="1">
      <c r="A13" s="125"/>
      <c r="B13" s="125"/>
      <c r="C13" s="125"/>
      <c r="D13" s="125"/>
      <c r="E13" s="125"/>
      <c r="F13" s="125"/>
      <c r="G13" s="125"/>
      <c r="H13" s="125"/>
      <c r="I13" s="125"/>
      <c r="J13" s="125"/>
    </row>
    <row r="14" spans="1:11" ht="15.75" customHeight="1">
      <c r="A14" s="125"/>
      <c r="B14" s="125"/>
      <c r="C14" s="125"/>
      <c r="D14" s="125"/>
      <c r="E14" s="125"/>
      <c r="F14" s="125"/>
      <c r="G14" s="125"/>
      <c r="H14" s="125"/>
      <c r="I14" s="125"/>
      <c r="J14" s="125"/>
    </row>
    <row r="15" spans="1:11" ht="15.75" customHeight="1">
      <c r="A15" s="125"/>
      <c r="B15" s="125"/>
      <c r="C15" s="125"/>
      <c r="D15" s="125"/>
      <c r="E15" s="125"/>
      <c r="F15" s="125"/>
      <c r="G15" s="125"/>
      <c r="H15" s="125"/>
      <c r="I15" s="125"/>
      <c r="J15" s="125"/>
    </row>
    <row r="16" spans="1:11" ht="15.75" customHeight="1">
      <c r="A16" s="125"/>
      <c r="B16" s="125"/>
      <c r="C16" s="125"/>
      <c r="D16" s="125"/>
      <c r="E16" s="125"/>
      <c r="F16" s="125"/>
      <c r="G16" s="125"/>
      <c r="H16" s="125"/>
      <c r="I16" s="125"/>
      <c r="J16" s="125"/>
    </row>
    <row r="17" spans="1:10" ht="15.75" customHeight="1">
      <c r="A17" s="125"/>
      <c r="B17" s="125"/>
      <c r="C17" s="125"/>
      <c r="D17" s="125"/>
      <c r="E17" s="125"/>
      <c r="F17" s="125"/>
      <c r="G17" s="125"/>
      <c r="H17" s="125"/>
      <c r="I17" s="125"/>
      <c r="J17" s="125"/>
    </row>
    <row r="18" spans="1:10" ht="15.75" customHeight="1">
      <c r="A18" s="125"/>
      <c r="B18" s="125"/>
      <c r="C18" s="125"/>
      <c r="D18" s="125"/>
      <c r="E18" s="125"/>
      <c r="F18" s="125"/>
      <c r="G18" s="125"/>
      <c r="H18" s="125"/>
      <c r="I18" s="125"/>
      <c r="J18" s="125"/>
    </row>
    <row r="19" spans="1:10" ht="15.75" customHeight="1">
      <c r="A19" s="125"/>
      <c r="B19" s="125"/>
      <c r="C19" s="125"/>
      <c r="D19" s="125"/>
      <c r="E19" s="125"/>
      <c r="F19" s="125"/>
      <c r="G19" s="125"/>
      <c r="H19" s="125"/>
      <c r="I19" s="125"/>
      <c r="J19" s="125"/>
    </row>
    <row r="20" spans="1:10" ht="15.75" customHeight="1">
      <c r="A20" s="125"/>
      <c r="B20" s="125"/>
      <c r="C20" s="125"/>
      <c r="D20" s="125"/>
      <c r="E20" s="125"/>
      <c r="F20" s="125"/>
      <c r="G20" s="125"/>
      <c r="H20" s="125"/>
      <c r="I20" s="125"/>
      <c r="J20" s="125"/>
    </row>
    <row r="21" spans="1:10" ht="15.75" customHeight="1">
      <c r="A21" s="125"/>
      <c r="B21" s="125"/>
      <c r="C21" s="125"/>
      <c r="D21" s="125"/>
      <c r="E21" s="125"/>
      <c r="F21" s="125"/>
      <c r="G21" s="125"/>
      <c r="H21" s="125"/>
      <c r="I21" s="125"/>
      <c r="J21" s="125"/>
    </row>
    <row r="22" spans="1:10" ht="15.75" customHeight="1">
      <c r="A22" s="125"/>
      <c r="B22" s="125"/>
      <c r="C22" s="125"/>
      <c r="D22" s="125"/>
      <c r="E22" s="125"/>
      <c r="F22" s="125"/>
      <c r="G22" s="125"/>
      <c r="H22" s="125"/>
      <c r="I22" s="125"/>
      <c r="J22" s="125"/>
    </row>
    <row r="23" spans="1:10" ht="15.75" customHeight="1">
      <c r="A23" s="125"/>
      <c r="B23" s="125"/>
      <c r="C23" s="125"/>
      <c r="D23" s="125"/>
      <c r="E23" s="125"/>
      <c r="F23" s="125"/>
      <c r="G23" s="125"/>
      <c r="H23" s="125"/>
      <c r="I23" s="125"/>
      <c r="J23" s="125"/>
    </row>
    <row r="24" spans="1:10" ht="15.75" customHeight="1">
      <c r="A24" s="125"/>
      <c r="B24" s="125"/>
      <c r="C24" s="125"/>
      <c r="D24" s="125"/>
      <c r="E24" s="125"/>
      <c r="F24" s="125"/>
      <c r="G24" s="125"/>
      <c r="H24" s="125"/>
      <c r="I24" s="125"/>
      <c r="J24" s="125"/>
    </row>
    <row r="25" spans="1:10" ht="15.75" customHeight="1">
      <c r="A25" s="125"/>
      <c r="B25" s="125"/>
      <c r="C25" s="125"/>
      <c r="D25" s="125"/>
      <c r="E25" s="125"/>
      <c r="F25" s="125"/>
      <c r="G25" s="125"/>
      <c r="H25" s="125"/>
      <c r="I25" s="125"/>
      <c r="J25" s="125"/>
    </row>
    <row r="26" spans="1:10" ht="15.75" customHeight="1">
      <c r="A26" s="125"/>
      <c r="B26" s="125"/>
      <c r="C26" s="125"/>
      <c r="D26" s="125"/>
      <c r="E26" s="125"/>
      <c r="F26" s="125"/>
      <c r="G26" s="125"/>
      <c r="H26" s="125"/>
      <c r="I26" s="125"/>
      <c r="J26" s="125"/>
    </row>
    <row r="27" spans="1:10" ht="15.75" customHeight="1">
      <c r="A27" s="125"/>
      <c r="B27" s="125"/>
      <c r="C27" s="125"/>
      <c r="D27" s="125"/>
      <c r="E27" s="125"/>
      <c r="F27" s="125"/>
      <c r="G27" s="125"/>
      <c r="H27" s="125"/>
      <c r="I27" s="125"/>
      <c r="J27" s="125"/>
    </row>
    <row r="28" spans="1:10" ht="15.75" customHeight="1">
      <c r="A28" s="125"/>
      <c r="B28" s="125"/>
      <c r="C28" s="125"/>
      <c r="D28" s="125"/>
      <c r="E28" s="125"/>
      <c r="F28" s="125"/>
      <c r="G28" s="125"/>
      <c r="H28" s="125"/>
      <c r="I28" s="125"/>
      <c r="J28" s="125"/>
    </row>
    <row r="29" spans="1:10" ht="15.75" customHeight="1">
      <c r="A29" s="125"/>
      <c r="B29" s="125"/>
      <c r="C29" s="125"/>
      <c r="D29" s="125"/>
      <c r="E29" s="125"/>
      <c r="F29" s="125"/>
      <c r="G29" s="125"/>
      <c r="H29" s="125"/>
      <c r="I29" s="125"/>
      <c r="J29" s="125"/>
    </row>
    <row r="30" spans="1:10" ht="15.75" customHeight="1">
      <c r="A30" s="125"/>
      <c r="B30" s="125"/>
      <c r="C30" s="125"/>
      <c r="D30" s="125"/>
      <c r="E30" s="125"/>
      <c r="F30" s="125"/>
      <c r="G30" s="125"/>
      <c r="H30" s="125"/>
      <c r="I30" s="125"/>
      <c r="J30" s="125"/>
    </row>
    <row r="31" spans="1:10" ht="15.75" customHeight="1">
      <c r="A31" s="125"/>
      <c r="B31" s="125"/>
      <c r="C31" s="125"/>
      <c r="D31" s="125"/>
      <c r="E31" s="125"/>
      <c r="F31" s="125"/>
      <c r="G31" s="125"/>
      <c r="H31" s="125"/>
      <c r="I31" s="125"/>
      <c r="J31" s="125"/>
    </row>
    <row r="32" spans="1:10" ht="15.75" customHeight="1">
      <c r="A32" s="125"/>
      <c r="B32" s="125"/>
      <c r="C32" s="125"/>
      <c r="D32" s="125"/>
      <c r="E32" s="125"/>
      <c r="F32" s="125"/>
      <c r="G32" s="125"/>
      <c r="H32" s="125"/>
      <c r="I32" s="125"/>
      <c r="J32" s="125"/>
    </row>
    <row r="33" spans="1:10" ht="15.75" customHeight="1">
      <c r="A33" s="125"/>
      <c r="B33" s="125"/>
      <c r="C33" s="125"/>
      <c r="D33" s="125"/>
      <c r="E33" s="125"/>
      <c r="F33" s="125"/>
      <c r="G33" s="125"/>
      <c r="H33" s="125"/>
      <c r="I33" s="125"/>
      <c r="J33" s="125"/>
    </row>
    <row r="34" spans="1:10" ht="15.75" customHeight="1">
      <c r="A34" s="125"/>
      <c r="B34" s="125"/>
      <c r="C34" s="125"/>
      <c r="D34" s="125"/>
      <c r="E34" s="125"/>
      <c r="F34" s="125"/>
      <c r="G34" s="125"/>
      <c r="H34" s="125"/>
      <c r="I34" s="125"/>
      <c r="J34" s="125"/>
    </row>
    <row r="35" spans="1:10" ht="15.75" customHeight="1">
      <c r="A35" s="125"/>
      <c r="B35" s="125"/>
      <c r="C35" s="125"/>
      <c r="D35" s="125"/>
      <c r="E35" s="125"/>
      <c r="F35" s="125"/>
      <c r="G35" s="125"/>
      <c r="H35" s="125"/>
      <c r="I35" s="125"/>
      <c r="J35" s="125"/>
    </row>
    <row r="36" spans="1:10" ht="15.75" customHeight="1">
      <c r="A36" s="125"/>
      <c r="B36" s="125"/>
      <c r="C36" s="125"/>
      <c r="D36" s="125"/>
      <c r="E36" s="125"/>
      <c r="F36" s="125"/>
      <c r="G36" s="125"/>
      <c r="H36" s="125"/>
      <c r="I36" s="125"/>
      <c r="J36" s="125"/>
    </row>
    <row r="37" spans="1:10" ht="15.75" customHeight="1">
      <c r="A37" s="125"/>
      <c r="B37" s="125"/>
      <c r="C37" s="125"/>
      <c r="D37" s="125"/>
      <c r="E37" s="125"/>
      <c r="F37" s="125"/>
      <c r="G37" s="125"/>
      <c r="H37" s="125"/>
      <c r="I37" s="125"/>
      <c r="J37" s="125"/>
    </row>
    <row r="38" spans="1:10" ht="15.75" customHeight="1">
      <c r="A38" s="125"/>
      <c r="B38" s="125"/>
      <c r="C38" s="125"/>
      <c r="D38" s="125"/>
      <c r="E38" s="125"/>
      <c r="F38" s="125"/>
      <c r="G38" s="125"/>
      <c r="H38" s="125"/>
      <c r="I38" s="125"/>
      <c r="J38" s="125"/>
    </row>
    <row r="39" spans="1:10" ht="15.75" customHeight="1">
      <c r="A39" s="125"/>
      <c r="B39" s="125"/>
      <c r="C39" s="125"/>
      <c r="D39" s="125"/>
      <c r="E39" s="125"/>
      <c r="F39" s="125"/>
      <c r="G39" s="125"/>
      <c r="H39" s="125"/>
      <c r="I39" s="125"/>
      <c r="J39" s="125"/>
    </row>
    <row r="40" spans="1:10" ht="15.75" customHeight="1">
      <c r="A40" s="125"/>
      <c r="B40" s="125"/>
      <c r="C40" s="125"/>
      <c r="D40" s="125"/>
      <c r="E40" s="125"/>
      <c r="F40" s="125"/>
      <c r="G40" s="125"/>
      <c r="H40" s="125"/>
      <c r="I40" s="125"/>
      <c r="J40" s="125"/>
    </row>
    <row r="41" spans="1:10" ht="15.75" customHeight="1">
      <c r="A41" s="125"/>
      <c r="B41" s="125"/>
      <c r="C41" s="125"/>
      <c r="D41" s="125"/>
      <c r="E41" s="125"/>
      <c r="F41" s="125"/>
      <c r="G41" s="125"/>
      <c r="H41" s="125"/>
      <c r="I41" s="125"/>
      <c r="J41" s="125"/>
    </row>
    <row r="42" spans="1:10" ht="15.75" customHeight="1">
      <c r="A42" s="125"/>
      <c r="B42" s="125"/>
      <c r="C42" s="125"/>
      <c r="D42" s="125"/>
      <c r="E42" s="125"/>
      <c r="F42" s="125"/>
      <c r="G42" s="125"/>
      <c r="H42" s="125"/>
      <c r="I42" s="125"/>
      <c r="J42" s="125"/>
    </row>
    <row r="43" spans="1:10" ht="15.75" customHeight="1">
      <c r="A43" s="125"/>
      <c r="B43" s="125"/>
      <c r="C43" s="125"/>
      <c r="D43" s="125"/>
      <c r="E43" s="125"/>
      <c r="F43" s="125"/>
      <c r="G43" s="125"/>
      <c r="H43" s="125"/>
      <c r="I43" s="125"/>
      <c r="J43" s="125"/>
    </row>
    <row r="44" spans="1:10" ht="15.75" customHeight="1">
      <c r="A44" s="125"/>
      <c r="B44" s="125"/>
      <c r="C44" s="125"/>
      <c r="D44" s="125"/>
      <c r="E44" s="125"/>
      <c r="F44" s="125"/>
      <c r="G44" s="125"/>
      <c r="H44" s="125"/>
      <c r="I44" s="125"/>
      <c r="J44" s="125"/>
    </row>
    <row r="45" spans="1:10" ht="15.75" customHeight="1">
      <c r="A45" s="125"/>
      <c r="B45" s="125"/>
      <c r="C45" s="125"/>
      <c r="D45" s="125"/>
      <c r="E45" s="125"/>
      <c r="F45" s="125"/>
      <c r="G45" s="125"/>
      <c r="H45" s="125"/>
      <c r="I45" s="125"/>
      <c r="J45" s="125"/>
    </row>
    <row r="46" spans="1:10" ht="15.75" customHeight="1">
      <c r="A46" s="125"/>
      <c r="B46" s="125"/>
      <c r="C46" s="125"/>
      <c r="D46" s="125"/>
      <c r="E46" s="125"/>
      <c r="F46" s="125"/>
      <c r="G46" s="125"/>
      <c r="H46" s="125"/>
      <c r="I46" s="125"/>
      <c r="J46" s="125"/>
    </row>
    <row r="47" spans="1:10" ht="15.75" customHeight="1">
      <c r="A47" s="125"/>
      <c r="B47" s="125"/>
      <c r="C47" s="125"/>
      <c r="D47" s="125"/>
      <c r="E47" s="125"/>
      <c r="F47" s="125"/>
      <c r="G47" s="125"/>
      <c r="H47" s="125"/>
      <c r="I47" s="125"/>
      <c r="J47" s="125"/>
    </row>
    <row r="48" spans="1:10" ht="15.75" customHeight="1">
      <c r="A48" s="125"/>
      <c r="B48" s="125"/>
      <c r="C48" s="125"/>
      <c r="D48" s="125"/>
      <c r="E48" s="125"/>
      <c r="F48" s="125"/>
      <c r="G48" s="125"/>
      <c r="H48" s="125"/>
      <c r="I48" s="125"/>
      <c r="J48" s="125"/>
    </row>
    <row r="49" spans="1:10" ht="15.75" customHeight="1">
      <c r="A49" s="125"/>
      <c r="B49" s="125"/>
      <c r="C49" s="125"/>
      <c r="D49" s="125"/>
      <c r="E49" s="125"/>
      <c r="F49" s="125"/>
      <c r="G49" s="125"/>
      <c r="H49" s="125"/>
      <c r="I49" s="125"/>
      <c r="J49" s="125"/>
    </row>
    <row r="50" spans="1:10" ht="15.75" customHeight="1">
      <c r="A50" s="125"/>
      <c r="B50" s="125"/>
      <c r="C50" s="125"/>
      <c r="D50" s="125"/>
      <c r="E50" s="125"/>
      <c r="F50" s="125"/>
      <c r="G50" s="125"/>
      <c r="H50" s="125"/>
      <c r="I50" s="125"/>
      <c r="J50" s="125"/>
    </row>
    <row r="51" spans="1:10" ht="15.75" customHeight="1">
      <c r="A51" s="125"/>
      <c r="B51" s="125"/>
      <c r="C51" s="125"/>
      <c r="D51" s="125"/>
      <c r="E51" s="125"/>
      <c r="F51" s="125"/>
      <c r="G51" s="125"/>
      <c r="H51" s="125"/>
      <c r="I51" s="125"/>
      <c r="J51" s="125"/>
    </row>
    <row r="52" spans="1:10" ht="15.75" customHeight="1">
      <c r="A52" s="125"/>
      <c r="B52" s="125"/>
      <c r="C52" s="125"/>
      <c r="D52" s="125"/>
      <c r="E52" s="125"/>
      <c r="F52" s="125"/>
      <c r="G52" s="125"/>
      <c r="H52" s="125"/>
      <c r="I52" s="125"/>
      <c r="J52" s="125"/>
    </row>
    <row r="53" spans="1:10" ht="15.75" customHeight="1">
      <c r="A53" s="125"/>
      <c r="B53" s="125"/>
      <c r="C53" s="125"/>
      <c r="D53" s="125"/>
      <c r="E53" s="125"/>
      <c r="F53" s="125"/>
      <c r="G53" s="125"/>
      <c r="H53" s="125"/>
      <c r="I53" s="125"/>
      <c r="J53" s="125"/>
    </row>
    <row r="54" spans="1:10" ht="15.75" customHeight="1">
      <c r="A54" s="125"/>
      <c r="B54" s="125"/>
      <c r="C54" s="125"/>
      <c r="D54" s="125"/>
      <c r="E54" s="125"/>
      <c r="F54" s="125"/>
      <c r="G54" s="125"/>
      <c r="H54" s="125"/>
      <c r="I54" s="125"/>
      <c r="J54" s="125"/>
    </row>
    <row r="55" spans="1:10" ht="15.75" customHeight="1">
      <c r="A55" s="125"/>
      <c r="B55" s="125"/>
      <c r="C55" s="125"/>
      <c r="D55" s="125"/>
      <c r="E55" s="125"/>
      <c r="F55" s="125"/>
      <c r="G55" s="125"/>
      <c r="H55" s="125"/>
      <c r="I55" s="125"/>
      <c r="J55" s="125"/>
    </row>
    <row r="56" spans="1:10" ht="15.75" customHeight="1">
      <c r="A56" s="125"/>
      <c r="B56" s="125"/>
      <c r="C56" s="125"/>
      <c r="D56" s="125"/>
      <c r="E56" s="125"/>
      <c r="F56" s="125"/>
      <c r="G56" s="125"/>
      <c r="H56" s="125"/>
      <c r="I56" s="125"/>
      <c r="J56" s="125"/>
    </row>
    <row r="57" spans="1:10" ht="15.75" customHeight="1">
      <c r="A57" s="125"/>
      <c r="B57" s="125"/>
      <c r="C57" s="125"/>
      <c r="D57" s="125"/>
      <c r="E57" s="125"/>
      <c r="F57" s="125"/>
      <c r="G57" s="125"/>
      <c r="H57" s="125"/>
      <c r="I57" s="125"/>
      <c r="J57" s="125"/>
    </row>
    <row r="58" spans="1:10" ht="15.75" customHeight="1">
      <c r="A58" s="125"/>
      <c r="B58" s="125"/>
      <c r="C58" s="125"/>
      <c r="D58" s="125"/>
      <c r="E58" s="125"/>
      <c r="F58" s="125"/>
      <c r="G58" s="125"/>
      <c r="H58" s="125"/>
      <c r="I58" s="125"/>
      <c r="J58" s="125"/>
    </row>
    <row r="59" spans="1:10" ht="15.75" customHeight="1">
      <c r="A59" s="125"/>
      <c r="B59" s="125"/>
      <c r="C59" s="125"/>
      <c r="D59" s="125"/>
      <c r="E59" s="125"/>
      <c r="F59" s="125"/>
      <c r="G59" s="125"/>
      <c r="H59" s="125"/>
      <c r="I59" s="125"/>
      <c r="J59" s="125"/>
    </row>
    <row r="60" spans="1:10" ht="15.75" customHeight="1">
      <c r="A60" s="125"/>
      <c r="B60" s="125"/>
      <c r="C60" s="125"/>
      <c r="D60" s="125"/>
      <c r="E60" s="125"/>
      <c r="F60" s="125"/>
      <c r="G60" s="125"/>
      <c r="H60" s="125"/>
      <c r="I60" s="125"/>
      <c r="J60" s="125"/>
    </row>
    <row r="61" spans="1:10" ht="15.75" customHeight="1">
      <c r="A61" s="125"/>
      <c r="B61" s="125"/>
      <c r="C61" s="125"/>
      <c r="D61" s="125"/>
      <c r="E61" s="125"/>
      <c r="F61" s="125"/>
      <c r="G61" s="125"/>
      <c r="H61" s="125"/>
      <c r="I61" s="125"/>
      <c r="J61" s="125"/>
    </row>
    <row r="62" spans="1:10" ht="15.75" customHeight="1">
      <c r="A62" s="125"/>
      <c r="B62" s="125"/>
      <c r="C62" s="125"/>
      <c r="D62" s="125"/>
      <c r="E62" s="125"/>
      <c r="F62" s="125"/>
      <c r="G62" s="125"/>
      <c r="H62" s="125"/>
      <c r="I62" s="125"/>
      <c r="J62" s="125"/>
    </row>
    <row r="63" spans="1:10" ht="15.75" customHeight="1">
      <c r="A63" s="125"/>
      <c r="B63" s="125"/>
      <c r="C63" s="125"/>
      <c r="D63" s="125"/>
      <c r="E63" s="125"/>
      <c r="F63" s="125"/>
      <c r="G63" s="125"/>
      <c r="H63" s="125"/>
      <c r="I63" s="125"/>
      <c r="J63" s="125"/>
    </row>
    <row r="64" spans="1:10" ht="15.75" customHeight="1">
      <c r="A64" s="125"/>
      <c r="B64" s="125"/>
      <c r="C64" s="125"/>
      <c r="D64" s="125"/>
      <c r="E64" s="125"/>
      <c r="F64" s="125"/>
      <c r="G64" s="125"/>
      <c r="H64" s="125"/>
      <c r="I64" s="125"/>
      <c r="J64" s="125"/>
    </row>
    <row r="65" spans="1:10" ht="15.75" customHeight="1">
      <c r="A65" s="125"/>
      <c r="B65" s="125"/>
      <c r="C65" s="125"/>
      <c r="D65" s="125"/>
      <c r="E65" s="125"/>
      <c r="F65" s="125"/>
      <c r="G65" s="125"/>
      <c r="H65" s="125"/>
      <c r="I65" s="125"/>
      <c r="J65" s="125"/>
    </row>
    <row r="66" spans="1:10" ht="15.75" customHeight="1">
      <c r="A66" s="125"/>
      <c r="B66" s="125"/>
      <c r="C66" s="125"/>
      <c r="D66" s="125"/>
      <c r="E66" s="125"/>
      <c r="F66" s="125"/>
      <c r="G66" s="125"/>
      <c r="H66" s="125"/>
      <c r="I66" s="125"/>
      <c r="J66" s="125"/>
    </row>
    <row r="67" spans="1:10" ht="15.75" customHeight="1">
      <c r="A67" s="125"/>
      <c r="B67" s="125"/>
      <c r="C67" s="125"/>
      <c r="D67" s="125"/>
      <c r="E67" s="125"/>
      <c r="F67" s="125"/>
      <c r="G67" s="125"/>
      <c r="H67" s="125"/>
      <c r="I67" s="125"/>
      <c r="J67" s="125"/>
    </row>
    <row r="68" spans="1:10" ht="15.75" customHeight="1">
      <c r="A68" s="125"/>
      <c r="B68" s="125"/>
      <c r="C68" s="125"/>
      <c r="D68" s="125"/>
      <c r="E68" s="125"/>
      <c r="F68" s="125"/>
      <c r="G68" s="125"/>
      <c r="H68" s="125"/>
      <c r="I68" s="125"/>
      <c r="J68" s="125"/>
    </row>
    <row r="69" spans="1:10" ht="15.75" customHeight="1">
      <c r="A69" s="125"/>
      <c r="B69" s="125"/>
      <c r="C69" s="125"/>
      <c r="D69" s="125"/>
      <c r="E69" s="125"/>
      <c r="F69" s="125"/>
      <c r="G69" s="125"/>
      <c r="H69" s="125"/>
      <c r="I69" s="125"/>
      <c r="J69" s="125"/>
    </row>
    <row r="70" spans="1:10" ht="15.75" customHeight="1">
      <c r="A70" s="125"/>
      <c r="B70" s="125"/>
      <c r="C70" s="125"/>
      <c r="D70" s="125"/>
      <c r="E70" s="125"/>
      <c r="F70" s="125"/>
      <c r="G70" s="125"/>
      <c r="H70" s="125"/>
      <c r="I70" s="125"/>
      <c r="J70" s="125"/>
    </row>
    <row r="71" spans="1:10" ht="15.75" customHeight="1">
      <c r="A71" s="125"/>
      <c r="B71" s="125"/>
      <c r="C71" s="125"/>
      <c r="D71" s="125"/>
      <c r="E71" s="125"/>
      <c r="F71" s="125"/>
      <c r="G71" s="125"/>
      <c r="H71" s="125"/>
      <c r="I71" s="125"/>
      <c r="J71" s="125"/>
    </row>
    <row r="72" spans="1:10" ht="15.75" customHeight="1">
      <c r="A72" s="125"/>
      <c r="B72" s="125"/>
      <c r="C72" s="125"/>
      <c r="D72" s="125"/>
      <c r="E72" s="125"/>
      <c r="F72" s="125"/>
      <c r="G72" s="125"/>
      <c r="H72" s="125"/>
      <c r="I72" s="125"/>
      <c r="J72" s="125"/>
    </row>
    <row r="73" spans="1:10" ht="15.75" customHeight="1">
      <c r="A73" s="125"/>
      <c r="B73" s="125"/>
      <c r="C73" s="125"/>
      <c r="D73" s="125"/>
      <c r="E73" s="125"/>
      <c r="F73" s="125"/>
      <c r="G73" s="125"/>
      <c r="H73" s="125"/>
      <c r="I73" s="125"/>
      <c r="J73" s="125"/>
    </row>
    <row r="74" spans="1:10" ht="15.75" customHeight="1">
      <c r="A74" s="125"/>
      <c r="B74" s="125"/>
      <c r="C74" s="125"/>
      <c r="D74" s="125"/>
      <c r="E74" s="125"/>
      <c r="F74" s="125"/>
      <c r="G74" s="125"/>
      <c r="H74" s="125"/>
      <c r="I74" s="125"/>
      <c r="J74" s="125"/>
    </row>
    <row r="75" spans="1:10" ht="15.75" customHeight="1">
      <c r="A75" s="125"/>
      <c r="B75" s="125"/>
      <c r="C75" s="125"/>
      <c r="D75" s="125"/>
      <c r="E75" s="125"/>
      <c r="F75" s="125"/>
      <c r="G75" s="125"/>
      <c r="H75" s="125"/>
      <c r="I75" s="125"/>
      <c r="J75" s="125"/>
    </row>
    <row r="76" spans="1:10" ht="15.75" customHeight="1">
      <c r="A76" s="125"/>
      <c r="B76" s="125"/>
      <c r="C76" s="125"/>
      <c r="D76" s="125"/>
      <c r="E76" s="125"/>
      <c r="F76" s="125"/>
      <c r="G76" s="125"/>
      <c r="H76" s="125"/>
      <c r="I76" s="125"/>
      <c r="J76" s="125"/>
    </row>
    <row r="77" spans="1:10" ht="15.75" customHeight="1">
      <c r="A77" s="125"/>
      <c r="B77" s="125"/>
      <c r="C77" s="125"/>
      <c r="D77" s="125"/>
      <c r="E77" s="125"/>
      <c r="F77" s="125"/>
      <c r="G77" s="125"/>
      <c r="H77" s="125"/>
      <c r="I77" s="125"/>
      <c r="J77" s="125"/>
    </row>
    <row r="78" spans="1:10" ht="15.75" customHeight="1">
      <c r="A78" s="125"/>
      <c r="B78" s="125"/>
      <c r="C78" s="125"/>
      <c r="D78" s="125"/>
      <c r="E78" s="125"/>
      <c r="F78" s="125"/>
      <c r="G78" s="125"/>
      <c r="H78" s="125"/>
      <c r="I78" s="125"/>
      <c r="J78" s="125"/>
    </row>
    <row r="79" spans="1:10" ht="15.75" customHeight="1">
      <c r="A79" s="125"/>
      <c r="B79" s="125"/>
      <c r="C79" s="125"/>
      <c r="D79" s="125"/>
      <c r="E79" s="125"/>
      <c r="F79" s="125"/>
      <c r="G79" s="125"/>
      <c r="H79" s="125"/>
      <c r="I79" s="125"/>
      <c r="J79" s="125"/>
    </row>
    <row r="80" spans="1:10" ht="15.75" customHeight="1">
      <c r="A80" s="125"/>
      <c r="B80" s="125"/>
      <c r="C80" s="125"/>
      <c r="D80" s="125"/>
      <c r="E80" s="125"/>
      <c r="F80" s="125"/>
      <c r="G80" s="125"/>
      <c r="H80" s="125"/>
      <c r="I80" s="125"/>
      <c r="J80" s="125"/>
    </row>
    <row r="81" spans="1:10" ht="15.75" customHeight="1">
      <c r="A81" s="125"/>
      <c r="B81" s="125"/>
      <c r="C81" s="125"/>
      <c r="D81" s="125"/>
      <c r="E81" s="125"/>
      <c r="F81" s="125"/>
      <c r="G81" s="125"/>
      <c r="H81" s="125"/>
      <c r="I81" s="125"/>
      <c r="J81" s="125"/>
    </row>
    <row r="82" spans="1:10" ht="15.75" customHeight="1">
      <c r="A82" s="125"/>
      <c r="B82" s="125"/>
      <c r="C82" s="125"/>
      <c r="D82" s="125"/>
      <c r="E82" s="125"/>
      <c r="F82" s="125"/>
      <c r="G82" s="125"/>
      <c r="H82" s="125"/>
      <c r="I82" s="125"/>
      <c r="J82" s="125"/>
    </row>
    <row r="83" spans="1:10" ht="15.75" customHeight="1">
      <c r="A83" s="125"/>
      <c r="B83" s="125"/>
      <c r="C83" s="125"/>
      <c r="D83" s="125"/>
      <c r="E83" s="125"/>
      <c r="F83" s="125"/>
      <c r="G83" s="125"/>
      <c r="H83" s="125"/>
      <c r="I83" s="125"/>
      <c r="J83" s="125"/>
    </row>
    <row r="84" spans="1:10" ht="15.75" customHeight="1">
      <c r="A84" s="125"/>
      <c r="B84" s="125"/>
      <c r="C84" s="125"/>
      <c r="D84" s="125"/>
      <c r="E84" s="125"/>
      <c r="F84" s="125"/>
      <c r="G84" s="125"/>
      <c r="H84" s="125"/>
      <c r="I84" s="125"/>
      <c r="J84" s="125"/>
    </row>
    <row r="85" spans="1:10" ht="15.75" customHeight="1">
      <c r="A85" s="125"/>
      <c r="B85" s="125"/>
      <c r="C85" s="125"/>
      <c r="D85" s="125"/>
      <c r="E85" s="125"/>
      <c r="F85" s="125"/>
      <c r="G85" s="125"/>
      <c r="H85" s="125"/>
      <c r="I85" s="125"/>
      <c r="J85" s="125"/>
    </row>
    <row r="86" spans="1:10" ht="15.75" customHeight="1">
      <c r="A86" s="125"/>
      <c r="B86" s="125"/>
      <c r="C86" s="125"/>
      <c r="D86" s="125"/>
      <c r="E86" s="125"/>
      <c r="F86" s="125"/>
      <c r="G86" s="125"/>
      <c r="H86" s="125"/>
      <c r="I86" s="125"/>
      <c r="J86" s="125"/>
    </row>
    <row r="87" spans="1:10" ht="15.75" customHeight="1">
      <c r="A87" s="125"/>
      <c r="B87" s="125"/>
      <c r="C87" s="125"/>
      <c r="D87" s="125"/>
      <c r="E87" s="125"/>
      <c r="F87" s="125"/>
      <c r="G87" s="125"/>
      <c r="H87" s="125"/>
      <c r="I87" s="125"/>
      <c r="J87" s="125"/>
    </row>
    <row r="88" spans="1:10" ht="15.75" customHeight="1">
      <c r="A88" s="125"/>
      <c r="B88" s="125"/>
      <c r="C88" s="125"/>
      <c r="D88" s="125"/>
      <c r="E88" s="125"/>
      <c r="F88" s="125"/>
      <c r="G88" s="125"/>
      <c r="H88" s="125"/>
      <c r="I88" s="125"/>
      <c r="J88" s="125"/>
    </row>
    <row r="89" spans="1:10" ht="15.75" customHeight="1">
      <c r="A89" s="125"/>
      <c r="B89" s="125"/>
      <c r="C89" s="125"/>
      <c r="D89" s="125"/>
      <c r="E89" s="125"/>
      <c r="F89" s="125"/>
      <c r="G89" s="125"/>
      <c r="H89" s="125"/>
      <c r="I89" s="125"/>
      <c r="J89" s="125"/>
    </row>
    <row r="90" spans="1:10" ht="15.75" customHeight="1">
      <c r="A90" s="125"/>
      <c r="B90" s="125"/>
      <c r="C90" s="125"/>
      <c r="D90" s="125"/>
      <c r="E90" s="125"/>
      <c r="F90" s="125"/>
      <c r="G90" s="125"/>
      <c r="H90" s="125"/>
      <c r="I90" s="125"/>
      <c r="J90" s="125"/>
    </row>
    <row r="91" spans="1:10" ht="15.75" customHeight="1">
      <c r="A91" s="125"/>
      <c r="B91" s="125"/>
      <c r="C91" s="125"/>
      <c r="D91" s="125"/>
      <c r="E91" s="125"/>
      <c r="F91" s="125"/>
      <c r="G91" s="125"/>
      <c r="H91" s="125"/>
      <c r="I91" s="125"/>
      <c r="J91" s="125"/>
    </row>
    <row r="92" spans="1:10" ht="15.75" customHeight="1">
      <c r="A92" s="125"/>
      <c r="B92" s="125"/>
      <c r="C92" s="125"/>
      <c r="D92" s="125"/>
      <c r="E92" s="125"/>
      <c r="F92" s="125"/>
      <c r="G92" s="125"/>
      <c r="H92" s="125"/>
      <c r="I92" s="125"/>
      <c r="J92" s="125"/>
    </row>
    <row r="93" spans="1:10" ht="15.75" customHeight="1">
      <c r="A93" s="125"/>
      <c r="B93" s="125"/>
      <c r="C93" s="125"/>
      <c r="D93" s="125"/>
      <c r="E93" s="125"/>
      <c r="F93" s="125"/>
      <c r="G93" s="125"/>
      <c r="H93" s="125"/>
      <c r="I93" s="125"/>
      <c r="J93" s="125"/>
    </row>
    <row r="94" spans="1:10" ht="15.75" customHeight="1">
      <c r="A94" s="125"/>
      <c r="B94" s="125"/>
      <c r="C94" s="125"/>
      <c r="D94" s="125"/>
      <c r="E94" s="125"/>
      <c r="F94" s="125"/>
      <c r="G94" s="125"/>
      <c r="H94" s="125"/>
      <c r="I94" s="125"/>
      <c r="J94" s="125"/>
    </row>
    <row r="95" spans="1:10" ht="15.75" customHeight="1">
      <c r="A95" s="125"/>
      <c r="B95" s="125"/>
      <c r="C95" s="125"/>
      <c r="D95" s="125"/>
      <c r="E95" s="125"/>
      <c r="F95" s="125"/>
      <c r="G95" s="125"/>
      <c r="H95" s="125"/>
      <c r="I95" s="125"/>
      <c r="J95" s="125"/>
    </row>
    <row r="96" spans="1:10" ht="15.75" customHeight="1">
      <c r="A96" s="125"/>
      <c r="B96" s="125"/>
      <c r="C96" s="125"/>
      <c r="D96" s="125"/>
      <c r="E96" s="125"/>
      <c r="F96" s="125"/>
      <c r="G96" s="125"/>
      <c r="H96" s="125"/>
      <c r="I96" s="125"/>
      <c r="J96" s="125"/>
    </row>
    <row r="97" spans="1:10" ht="15.75" customHeight="1">
      <c r="A97" s="125"/>
      <c r="B97" s="125"/>
      <c r="C97" s="125"/>
      <c r="D97" s="125"/>
      <c r="E97" s="125"/>
      <c r="F97" s="125"/>
      <c r="G97" s="125"/>
      <c r="H97" s="125"/>
      <c r="I97" s="125"/>
      <c r="J97" s="125"/>
    </row>
    <row r="98" spans="1:10" ht="15.75" customHeight="1">
      <c r="A98" s="125"/>
      <c r="B98" s="125"/>
      <c r="C98" s="125"/>
      <c r="D98" s="125"/>
      <c r="E98" s="125"/>
      <c r="F98" s="125"/>
      <c r="G98" s="125"/>
      <c r="H98" s="125"/>
      <c r="I98" s="125"/>
      <c r="J98" s="125"/>
    </row>
    <row r="99" spans="1:10" ht="15.75" customHeight="1">
      <c r="A99" s="125"/>
      <c r="B99" s="125"/>
      <c r="C99" s="125"/>
      <c r="D99" s="125"/>
      <c r="E99" s="125"/>
      <c r="F99" s="125"/>
      <c r="G99" s="125"/>
      <c r="H99" s="125"/>
      <c r="I99" s="125"/>
      <c r="J99" s="125"/>
    </row>
    <row r="100" spans="1:10" ht="15.75" customHeight="1">
      <c r="A100" s="125"/>
      <c r="B100" s="125"/>
      <c r="C100" s="125"/>
      <c r="D100" s="125"/>
      <c r="E100" s="125"/>
      <c r="F100" s="125"/>
      <c r="G100" s="125"/>
      <c r="H100" s="125"/>
      <c r="I100" s="125"/>
      <c r="J100" s="125"/>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Contents</vt:lpstr>
      <vt:lpstr>Valuation summary</vt:lpstr>
      <vt:lpstr>Business Plan</vt:lpstr>
      <vt:lpstr>Graphs</vt:lpstr>
      <vt:lpstr>Use of funds</vt:lpstr>
      <vt:lpstr>Budget</vt:lpstr>
      <vt:lpstr>Market analysis</vt:lpstr>
      <vt:lpstr>VC valuation</vt:lpstr>
      <vt:lpstr>Exits</vt:lpstr>
      <vt:lpstr>Cultivated meat - Revenue model</vt:lpstr>
      <vt:lpstr>Animal fat - revenue model</vt:lpstr>
      <vt:lpstr>Foie gras - revenue model</vt:lpstr>
      <vt:lpstr>Cultured Fish - revenue model</vt:lpstr>
      <vt:lpstr>Competition</vt:lpstr>
      <vt:lpstr>Shareholders</vt:lpstr>
      <vt:lpstr>Shareholder</vt:lpstr>
      <vt:lpstr>Discount rate</vt:lpstr>
      <vt:lpstr>Payroll</vt:lpstr>
      <vt:lpstr>Equipment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Zied Souguir</cp:lastModifiedBy>
  <cp:revision>3</cp:revision>
  <cp:lastPrinted>2023-03-12T00:29:59Z</cp:lastPrinted>
  <dcterms:created xsi:type="dcterms:W3CDTF">2019-10-16T09:26:04Z</dcterms:created>
  <dcterms:modified xsi:type="dcterms:W3CDTF">2023-03-13T11:44:08Z</dcterms:modified>
</cp:coreProperties>
</file>